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B\Documents\DOCUMENTS USB\COMPTABILITE\2015-2016\"/>
    </mc:Choice>
  </mc:AlternateContent>
  <bookViews>
    <workbookView xWindow="0" yWindow="0" windowWidth="21000" windowHeight="11760" tabRatio="702" activeTab="3"/>
  </bookViews>
  <sheets>
    <sheet name="Récap sections" sheetId="4" r:id="rId1"/>
    <sheet name="USB Gén." sheetId="1" state="hidden" r:id="rId2"/>
    <sheet name="Global sections" sheetId="2" r:id="rId3"/>
    <sheet name="Bilan 2016" sheetId="7" r:id="rId4"/>
  </sheets>
  <definedNames>
    <definedName name="_xlnm.Print_Titles" localSheetId="0">'Récap sections'!$A:$A,'Récap sections'!$5:$7</definedName>
    <definedName name="_xlnm.Print_Area" localSheetId="0">'Récap sections'!$A$1:$U$53</definedName>
  </definedNames>
  <calcPr calcId="152511"/>
</workbook>
</file>

<file path=xl/calcChain.xml><?xml version="1.0" encoding="utf-8"?>
<calcChain xmlns="http://schemas.openxmlformats.org/spreadsheetml/2006/main">
  <c r="C13" i="7" l="1"/>
  <c r="F39" i="7" l="1"/>
  <c r="C28" i="7" l="1"/>
  <c r="C31" i="2"/>
  <c r="U13" i="4" l="1"/>
  <c r="U14" i="4"/>
  <c r="F40" i="1" l="1"/>
  <c r="F42" i="1"/>
  <c r="F44" i="1"/>
  <c r="B64" i="1" l="1"/>
  <c r="F37" i="7" l="1"/>
  <c r="F36" i="7" s="1"/>
  <c r="F22" i="7"/>
  <c r="F17" i="7"/>
  <c r="F16" i="7"/>
  <c r="F15" i="7"/>
  <c r="F11" i="7"/>
  <c r="F9" i="7"/>
  <c r="F8" i="7"/>
  <c r="C43" i="7"/>
  <c r="C42" i="7"/>
  <c r="C40" i="7"/>
  <c r="C39" i="7" s="1"/>
  <c r="C37" i="7"/>
  <c r="C31" i="7"/>
  <c r="C30" i="7"/>
  <c r="C26" i="7"/>
  <c r="C25" i="7" s="1"/>
  <c r="C14" i="7"/>
  <c r="F53" i="1"/>
  <c r="C53" i="1"/>
  <c r="C44" i="1"/>
  <c r="C41" i="1"/>
  <c r="C39" i="1"/>
  <c r="F37" i="1"/>
  <c r="C34" i="1"/>
  <c r="C29" i="1"/>
  <c r="F27" i="1"/>
  <c r="C27" i="1"/>
  <c r="C18" i="1"/>
  <c r="F15" i="1"/>
  <c r="C13" i="1"/>
  <c r="C8" i="1"/>
  <c r="F8" i="1"/>
  <c r="F46" i="1" l="1"/>
  <c r="C46" i="1"/>
  <c r="C54" i="1" s="1"/>
  <c r="F54" i="1"/>
  <c r="C41" i="7"/>
  <c r="N26" i="4"/>
  <c r="G26" i="4"/>
  <c r="H26" i="4"/>
  <c r="I26" i="4"/>
  <c r="J26" i="4"/>
  <c r="K26" i="4"/>
  <c r="M26" i="4"/>
  <c r="O26" i="4"/>
  <c r="P26" i="4"/>
  <c r="Q26" i="4"/>
  <c r="R26" i="4"/>
  <c r="S26" i="4"/>
  <c r="T26" i="4"/>
  <c r="B26" i="4"/>
  <c r="F47" i="1" l="1"/>
  <c r="E55" i="1"/>
  <c r="L26" i="4"/>
  <c r="H25" i="4" l="1"/>
  <c r="I25" i="4"/>
  <c r="J25" i="4"/>
  <c r="K25" i="4"/>
  <c r="L25" i="4"/>
  <c r="M25" i="4"/>
  <c r="N25" i="4"/>
  <c r="O25" i="4"/>
  <c r="P25" i="4"/>
  <c r="Q25" i="4"/>
  <c r="R25" i="4"/>
  <c r="S25" i="4"/>
  <c r="T25" i="4"/>
  <c r="B25" i="4"/>
  <c r="C25" i="4"/>
  <c r="D25" i="4"/>
  <c r="E25" i="4"/>
  <c r="F25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B50" i="4"/>
  <c r="C50" i="4"/>
  <c r="D50" i="4"/>
  <c r="E50" i="4"/>
  <c r="F50" i="4"/>
  <c r="G25" i="4"/>
  <c r="G50" i="4"/>
  <c r="U8" i="4" l="1"/>
  <c r="U9" i="4"/>
  <c r="U10" i="4"/>
  <c r="U11" i="4"/>
  <c r="U12" i="4"/>
  <c r="U15" i="4"/>
  <c r="F23" i="2" s="1"/>
  <c r="U16" i="4"/>
  <c r="U17" i="4"/>
  <c r="U18" i="4"/>
  <c r="U19" i="4"/>
  <c r="U20" i="4"/>
  <c r="U21" i="4"/>
  <c r="U25" i="4" l="1"/>
  <c r="T51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29" i="4"/>
  <c r="U50" i="4" l="1"/>
  <c r="T53" i="4"/>
  <c r="C19" i="2"/>
  <c r="C17" i="7" s="1"/>
  <c r="C8" i="2"/>
  <c r="C6" i="7" s="1"/>
  <c r="F25" i="2" l="1"/>
  <c r="F27" i="7" s="1"/>
  <c r="F9" i="2" l="1"/>
  <c r="F7" i="7" s="1"/>
  <c r="F6" i="7" s="1"/>
  <c r="F26" i="2"/>
  <c r="F28" i="7" s="1"/>
  <c r="F27" i="2"/>
  <c r="F29" i="7" s="1"/>
  <c r="F29" i="2"/>
  <c r="F31" i="7" s="1"/>
  <c r="F34" i="2"/>
  <c r="F34" i="7" s="1"/>
  <c r="F32" i="7" s="1"/>
  <c r="F18" i="2"/>
  <c r="F19" i="2"/>
  <c r="F14" i="7" l="1"/>
  <c r="F26" i="7"/>
  <c r="F24" i="2"/>
  <c r="U26" i="4"/>
  <c r="F11" i="2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C27" i="2"/>
  <c r="C24" i="7" s="1"/>
  <c r="C26" i="2"/>
  <c r="C23" i="7" s="1"/>
  <c r="C25" i="2"/>
  <c r="C24" i="2"/>
  <c r="C22" i="7" s="1"/>
  <c r="C23" i="2"/>
  <c r="C21" i="7" s="1"/>
  <c r="C22" i="2"/>
  <c r="C20" i="7" s="1"/>
  <c r="C21" i="2"/>
  <c r="C19" i="7" s="1"/>
  <c r="C20" i="2"/>
  <c r="C18" i="7" s="1"/>
  <c r="C18" i="2"/>
  <c r="C15" i="2"/>
  <c r="C14" i="2"/>
  <c r="C12" i="7" s="1"/>
  <c r="C13" i="2"/>
  <c r="C11" i="7" s="1"/>
  <c r="C12" i="2"/>
  <c r="C10" i="7" s="1"/>
  <c r="C10" i="2"/>
  <c r="C8" i="7" s="1"/>
  <c r="C9" i="2"/>
  <c r="C7" i="7" s="1"/>
  <c r="F26" i="4"/>
  <c r="E26" i="4"/>
  <c r="D26" i="4"/>
  <c r="C26" i="4"/>
  <c r="F45" i="7" l="1"/>
  <c r="C9" i="7"/>
  <c r="C15" i="7"/>
  <c r="C5" i="7"/>
  <c r="S53" i="4"/>
  <c r="I53" i="4"/>
  <c r="M53" i="4"/>
  <c r="Q53" i="4"/>
  <c r="E53" i="4"/>
  <c r="B53" i="4"/>
  <c r="F53" i="4"/>
  <c r="J53" i="4"/>
  <c r="N53" i="4"/>
  <c r="R53" i="4"/>
  <c r="C11" i="2"/>
  <c r="C17" i="2"/>
  <c r="C53" i="4"/>
  <c r="G53" i="4"/>
  <c r="K53" i="4"/>
  <c r="O53" i="4"/>
  <c r="D53" i="4"/>
  <c r="H53" i="4"/>
  <c r="L53" i="4"/>
  <c r="P53" i="4"/>
  <c r="C7" i="2"/>
  <c r="U51" i="4"/>
  <c r="U53" i="4" s="1"/>
  <c r="C45" i="7" l="1"/>
  <c r="C40" i="2"/>
  <c r="F8" i="2"/>
  <c r="F32" i="2"/>
  <c r="F40" i="2" l="1"/>
  <c r="F41" i="2" l="1"/>
  <c r="F46" i="7" l="1"/>
</calcChain>
</file>

<file path=xl/comments1.xml><?xml version="1.0" encoding="utf-8"?>
<comments xmlns="http://schemas.openxmlformats.org/spreadsheetml/2006/main">
  <authors>
    <author>phlippe</author>
    <author>Boris Roquetty</author>
  </authors>
  <commentList>
    <comment ref="U20" authorId="0" shapeId="0">
      <text>
        <r>
          <rPr>
            <b/>
            <sz val="9"/>
            <color indexed="81"/>
            <rFont val="Tahoma"/>
            <family val="2"/>
          </rPr>
          <t>phlippe:</t>
        </r>
        <r>
          <rPr>
            <sz val="9"/>
            <color indexed="81"/>
            <rFont val="Tahoma"/>
            <family val="2"/>
          </rPr>
          <t xml:space="preserve">
Dont participations</t>
        </r>
      </text>
    </comment>
    <comment ref="D45" authorId="1" shapeId="0">
      <text>
        <r>
          <rPr>
            <b/>
            <sz val="9"/>
            <color indexed="81"/>
            <rFont val="Tahoma"/>
            <family val="2"/>
          </rPr>
          <t>Boris Roquetty:</t>
        </r>
        <r>
          <rPr>
            <sz val="9"/>
            <color indexed="81"/>
            <rFont val="Tahoma"/>
            <family val="2"/>
          </rPr>
          <t xml:space="preserve">
erreur montant CNDS, passage à perte licence +3ans, aide familles camps de basket</t>
        </r>
      </text>
    </comment>
  </commentList>
</comments>
</file>

<file path=xl/comments2.xml><?xml version="1.0" encoding="utf-8"?>
<comments xmlns="http://schemas.openxmlformats.org/spreadsheetml/2006/main">
  <authors>
    <author>phlippe</author>
  </authors>
  <commentList>
    <comment ref="F21" authorId="0" shapeId="0">
      <text>
        <r>
          <rPr>
            <b/>
            <sz val="9"/>
            <color indexed="81"/>
            <rFont val="Tahoma"/>
            <family val="2"/>
          </rPr>
          <t>phlippe:</t>
        </r>
        <r>
          <rPr>
            <sz val="9"/>
            <color indexed="81"/>
            <rFont val="Tahoma"/>
            <family val="2"/>
          </rPr>
          <t xml:space="preserve">
Dont Tickets neiges cartes neiges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phlippe:</t>
        </r>
        <r>
          <rPr>
            <sz val="9"/>
            <color indexed="81"/>
            <rFont val="Tahoma"/>
            <family val="2"/>
          </rPr>
          <t xml:space="preserve">
Dont reversement licences fédérations et participations</t>
        </r>
      </text>
    </comment>
  </commentList>
</comments>
</file>

<file path=xl/sharedStrings.xml><?xml version="1.0" encoding="utf-8"?>
<sst xmlns="http://schemas.openxmlformats.org/spreadsheetml/2006/main" count="291" uniqueCount="169">
  <si>
    <t>CHARGES</t>
  </si>
  <si>
    <t>PRODUITS</t>
  </si>
  <si>
    <t>Rubrique</t>
  </si>
  <si>
    <t>Montant</t>
  </si>
  <si>
    <t>Matiéres et fournitures</t>
  </si>
  <si>
    <t>Autres fournitures</t>
  </si>
  <si>
    <t>Entretien et Réparation</t>
  </si>
  <si>
    <t>Assurances</t>
  </si>
  <si>
    <t>Documentations</t>
  </si>
  <si>
    <t>Divers</t>
  </si>
  <si>
    <t>60 - ACHATS</t>
  </si>
  <si>
    <t>61 - Services Extérieurs</t>
  </si>
  <si>
    <t>62 - Autres Services Extérieurs</t>
  </si>
  <si>
    <t>Rénumérations Intermédiaires et Honoraires, Arbitrage et Intervenants</t>
  </si>
  <si>
    <t>Publicité Publication</t>
  </si>
  <si>
    <t>Services Bancaires, autres</t>
  </si>
  <si>
    <t>65 - Autres Charges de Gestion courante</t>
  </si>
  <si>
    <t>67 - -Charges Exceptionnelles</t>
  </si>
  <si>
    <t>Total</t>
  </si>
  <si>
    <t>Bilan de la Saison</t>
  </si>
  <si>
    <t>70 -  Vente de marchandises Produits Finis , Prestations de service</t>
  </si>
  <si>
    <t>74 - Subventions</t>
  </si>
  <si>
    <t>Etat (CNDS)</t>
  </si>
  <si>
    <t>Région</t>
  </si>
  <si>
    <t>Département</t>
  </si>
  <si>
    <t>Autres  (Préciser)</t>
  </si>
  <si>
    <t>Emplois Aidés (CNASEA)</t>
  </si>
  <si>
    <t>Dons, Legs,..</t>
  </si>
  <si>
    <t>75 - Autres produits de gestion courante</t>
  </si>
  <si>
    <t>Cotisations , Adhésions, Licences</t>
  </si>
  <si>
    <t>78 - Produits Financiers</t>
  </si>
  <si>
    <t xml:space="preserve">Total </t>
  </si>
  <si>
    <t>Déplacements, Missions</t>
  </si>
  <si>
    <t>Frais Postaux et Télécommunications</t>
  </si>
  <si>
    <t>64 - Charges de personnel</t>
  </si>
  <si>
    <t>Salaires</t>
  </si>
  <si>
    <t>cotisations URSSAF</t>
  </si>
  <si>
    <t>Médecine du travail pharmacie</t>
  </si>
  <si>
    <t>63 - -Impôts taxes, versements assimilés</t>
  </si>
  <si>
    <t>Participation Employeur Formation Prof.</t>
  </si>
  <si>
    <t>Partenariat CA</t>
  </si>
  <si>
    <t>Intérêts sur livret</t>
  </si>
  <si>
    <t>Mise à disposition Personnel Facturé</t>
  </si>
  <si>
    <t>Autres Communes ,CC</t>
  </si>
  <si>
    <t>Sponsoring</t>
  </si>
  <si>
    <t>Produits des Participations</t>
  </si>
  <si>
    <t>Produits exceptionnels</t>
  </si>
  <si>
    <t>cotisations Retraites et Prévoyance</t>
  </si>
  <si>
    <t xml:space="preserve">CCPS Annuelle </t>
  </si>
  <si>
    <t>Fonctionnement</t>
  </si>
  <si>
    <t>Produits des Participations, manifestations</t>
  </si>
  <si>
    <t>Vente produits</t>
  </si>
  <si>
    <t>NATATION</t>
  </si>
  <si>
    <t>SKI DE FOND</t>
  </si>
  <si>
    <t>C.ORIENT.</t>
  </si>
  <si>
    <t>MOTO</t>
  </si>
  <si>
    <t>HOCKEY</t>
  </si>
  <si>
    <t>V.T.T</t>
  </si>
  <si>
    <t>RANDONNEE</t>
  </si>
  <si>
    <t>RUGBY</t>
  </si>
  <si>
    <t>PING-PONG</t>
  </si>
  <si>
    <t>BADMINTON</t>
  </si>
  <si>
    <t>FULL CONTACT</t>
  </si>
  <si>
    <t>TOTAL</t>
  </si>
  <si>
    <t>USB</t>
  </si>
  <si>
    <t>SKI ALPIN</t>
  </si>
  <si>
    <t>BASKET</t>
  </si>
  <si>
    <t>BOULES</t>
  </si>
  <si>
    <t>FOOT</t>
  </si>
  <si>
    <t>TENNIS</t>
  </si>
  <si>
    <t>GYM.VOL.</t>
  </si>
  <si>
    <t>AVOIR  DEBUT SAISON</t>
  </si>
  <si>
    <t>RECETTES</t>
  </si>
  <si>
    <t>Subventions ETAT (CNDS)</t>
  </si>
  <si>
    <t>CCPS fonctionnement</t>
  </si>
  <si>
    <t>CCPS évènementielle</t>
  </si>
  <si>
    <t>Communes</t>
  </si>
  <si>
    <t>Sponsors, partenaires</t>
  </si>
  <si>
    <t>Autre aides, dons, subvention affectées</t>
  </si>
  <si>
    <t>Cotisations, adhésions, licences</t>
  </si>
  <si>
    <t>Manifestations</t>
  </si>
  <si>
    <t>Participation stages, cours</t>
  </si>
  <si>
    <t>Produit divers à préciser</t>
  </si>
  <si>
    <t>Produits Financiers</t>
  </si>
  <si>
    <t>TOTAL RECETTES</t>
  </si>
  <si>
    <t>DEPENSES</t>
  </si>
  <si>
    <t>Matières et fournitures</t>
  </si>
  <si>
    <t>Equipement et matériel</t>
  </si>
  <si>
    <t>Achats liés aux manifestation</t>
  </si>
  <si>
    <t>services extérieur liés aux manifestations</t>
  </si>
  <si>
    <t>Engagements Affiliations</t>
  </si>
  <si>
    <t>Frais postaux</t>
  </si>
  <si>
    <t>Déplacement, missions</t>
  </si>
  <si>
    <t>Publicité, publication</t>
  </si>
  <si>
    <t>Rémunérations intermédiaires et honnoraires</t>
  </si>
  <si>
    <t>Formation</t>
  </si>
  <si>
    <t>Dotations</t>
  </si>
  <si>
    <t>Remboursement emprunt</t>
  </si>
  <si>
    <t>Services bancaires, autres</t>
  </si>
  <si>
    <t>Autres charges</t>
  </si>
  <si>
    <t>TOTAL DEPENSES</t>
  </si>
  <si>
    <t>BILAN DE LA SAISON</t>
  </si>
  <si>
    <t>Participation, stage, cours</t>
  </si>
  <si>
    <t xml:space="preserve">Produit divers </t>
  </si>
  <si>
    <t>liés aux manifestations</t>
  </si>
  <si>
    <t>Liés aux manifestations</t>
  </si>
  <si>
    <t>Engagements, affiliations</t>
  </si>
  <si>
    <t>Frais postaux et télécommunications</t>
  </si>
  <si>
    <t>Déplacements, missions</t>
  </si>
  <si>
    <t>Rénumérations Intermédiaires et Honoraires</t>
  </si>
  <si>
    <t>Entretien et réparation</t>
  </si>
  <si>
    <t>QUAD</t>
  </si>
  <si>
    <t>Bénévolat</t>
  </si>
  <si>
    <t>Mise à disposition gratuite de biens et prestations</t>
  </si>
  <si>
    <t>Secours en nature</t>
  </si>
  <si>
    <t>Prestations en nature</t>
  </si>
  <si>
    <t>Dons en nature</t>
  </si>
  <si>
    <t>Boutique USB</t>
  </si>
  <si>
    <t>Sponsors</t>
  </si>
  <si>
    <t>Prestation de service</t>
  </si>
  <si>
    <t>Dont 2000 PSE</t>
  </si>
  <si>
    <t xml:space="preserve">   Département</t>
  </si>
  <si>
    <t>Publicité Publication (Site Internet)</t>
  </si>
  <si>
    <t>Emplois Aidés (CAE)</t>
  </si>
  <si>
    <t>Cotisations affiliations licences</t>
  </si>
  <si>
    <t>Divers (Services Extérieurs)</t>
  </si>
  <si>
    <t>Produits divers gestion courante</t>
  </si>
  <si>
    <t>Contributions volontaires</t>
  </si>
  <si>
    <t>ANCV CS et CV</t>
  </si>
  <si>
    <t>Répartition CCPS, autres CC, et CG</t>
  </si>
  <si>
    <t>CNDS</t>
  </si>
  <si>
    <t>76 - Produits Financiers</t>
  </si>
  <si>
    <t>Autre (dont ANCV…)</t>
  </si>
  <si>
    <t>Interêts sur livrets</t>
  </si>
  <si>
    <t>66 - Charges Financières</t>
  </si>
  <si>
    <t>Interêts d'emprunts</t>
  </si>
  <si>
    <t>77 - Produits exceptionnels</t>
  </si>
  <si>
    <t>Libéralités perçues (Tookets)</t>
  </si>
  <si>
    <t>Sur opérations</t>
  </si>
  <si>
    <t>Autres</t>
  </si>
  <si>
    <t>68 - Dotations aux amortissements et Provisions</t>
  </si>
  <si>
    <t xml:space="preserve">Emplois des Contrib. Volontaires en natures     </t>
  </si>
  <si>
    <t xml:space="preserve"> Contributions volontaires en natures</t>
  </si>
  <si>
    <t>Mise à dispo. Gratuites de biens et prestations</t>
  </si>
  <si>
    <t>Personnel Bénévole   1000h à 15€</t>
  </si>
  <si>
    <t>TOTAL GENERAL</t>
  </si>
  <si>
    <t>77-Produits exceptionnels</t>
  </si>
  <si>
    <t>Documentation</t>
  </si>
  <si>
    <t>67 - Charges Exceptionnelles</t>
  </si>
  <si>
    <t xml:space="preserve">Sur opérations </t>
  </si>
  <si>
    <t>autres</t>
  </si>
  <si>
    <t>Intérêts d'emprunts</t>
  </si>
  <si>
    <t>Mise à disposition de personnels facturés</t>
  </si>
  <si>
    <t>Buvette</t>
  </si>
  <si>
    <t>Compte général</t>
  </si>
  <si>
    <t>Compte Buvette</t>
  </si>
  <si>
    <t>CompteTrial</t>
  </si>
  <si>
    <t>Livret A</t>
  </si>
  <si>
    <t xml:space="preserve">Soit un total de </t>
  </si>
  <si>
    <t>CCPS  Fonctionnement</t>
  </si>
  <si>
    <t>CCPS Evènementiels</t>
  </si>
  <si>
    <t>79- Transferts de charges</t>
  </si>
  <si>
    <t xml:space="preserve">Pour l'USB Général  l'avoir au 05 novembre 2016 est de </t>
  </si>
  <si>
    <t>79- Transfert de charges</t>
  </si>
  <si>
    <t>68-Dotations aux Amortissements</t>
  </si>
  <si>
    <t xml:space="preserve">  compte Trial non  fermé car  contentieux en cours</t>
  </si>
  <si>
    <t xml:space="preserve">dont cotisations </t>
  </si>
  <si>
    <t>CCPS Annuelle et evènementielle</t>
  </si>
  <si>
    <t>CCUSP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</si>
</sst>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" xfId="0" applyBorder="1"/>
    <xf numFmtId="2" fontId="0" fillId="0" borderId="12" xfId="0" applyNumberFormat="1" applyBorder="1"/>
    <xf numFmtId="2" fontId="0" fillId="0" borderId="13" xfId="0" applyNumberFormat="1" applyBorder="1"/>
    <xf numFmtId="0" fontId="0" fillId="0" borderId="13" xfId="0" applyBorder="1"/>
    <xf numFmtId="0" fontId="0" fillId="0" borderId="14" xfId="0" applyBorder="1"/>
    <xf numFmtId="0" fontId="0" fillId="0" borderId="2" xfId="0" applyBorder="1"/>
    <xf numFmtId="0" fontId="0" fillId="0" borderId="4" xfId="0" applyBorder="1"/>
    <xf numFmtId="0" fontId="5" fillId="0" borderId="5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Font="1" applyBorder="1" applyAlignment="1">
      <alignment horizontal="left" vertical="top" wrapText="1"/>
    </xf>
    <xf numFmtId="0" fontId="0" fillId="0" borderId="7" xfId="0" applyBorder="1"/>
    <xf numFmtId="0" fontId="1" fillId="0" borderId="2" xfId="0" applyFont="1" applyBorder="1"/>
    <xf numFmtId="0" fontId="1" fillId="0" borderId="4" xfId="0" applyFont="1" applyBorder="1"/>
    <xf numFmtId="0" fontId="4" fillId="0" borderId="5" xfId="0" applyFont="1" applyBorder="1" applyAlignment="1">
      <alignment vertical="top"/>
    </xf>
    <xf numFmtId="0" fontId="1" fillId="0" borderId="6" xfId="0" applyFont="1" applyBorder="1"/>
    <xf numFmtId="0" fontId="1" fillId="0" borderId="5" xfId="0" applyFont="1" applyBorder="1"/>
    <xf numFmtId="2" fontId="3" fillId="0" borderId="1" xfId="0" applyNumberFormat="1" applyFont="1" applyBorder="1"/>
    <xf numFmtId="2" fontId="0" fillId="0" borderId="14" xfId="0" applyNumberFormat="1" applyBorder="1"/>
    <xf numFmtId="0" fontId="0" fillId="0" borderId="5" xfId="0" applyFont="1" applyBorder="1"/>
    <xf numFmtId="0" fontId="0" fillId="0" borderId="6" xfId="0" applyFont="1" applyBorder="1"/>
    <xf numFmtId="2" fontId="0" fillId="3" borderId="13" xfId="0" applyNumberFormat="1" applyFill="1" applyBorder="1"/>
    <xf numFmtId="2" fontId="1" fillId="3" borderId="13" xfId="0" applyNumberFormat="1" applyFont="1" applyFill="1" applyBorder="1"/>
    <xf numFmtId="0" fontId="6" fillId="0" borderId="5" xfId="0" applyFont="1" applyBorder="1"/>
    <xf numFmtId="1" fontId="0" fillId="0" borderId="0" xfId="0" applyNumberFormat="1"/>
    <xf numFmtId="2" fontId="0" fillId="0" borderId="13" xfId="0" applyNumberFormat="1" applyFill="1" applyBorder="1"/>
    <xf numFmtId="2" fontId="0" fillId="0" borderId="0" xfId="0" applyNumberFormat="1"/>
    <xf numFmtId="0" fontId="8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2" fontId="0" fillId="0" borderId="16" xfId="0" applyNumberFormat="1" applyBorder="1"/>
    <xf numFmtId="2" fontId="0" fillId="0" borderId="16" xfId="0" applyNumberFormat="1" applyFill="1" applyBorder="1"/>
    <xf numFmtId="0" fontId="0" fillId="0" borderId="16" xfId="0" applyBorder="1"/>
    <xf numFmtId="0" fontId="0" fillId="0" borderId="17" xfId="0" applyBorder="1"/>
    <xf numFmtId="2" fontId="0" fillId="0" borderId="17" xfId="0" applyNumberFormat="1" applyBorder="1"/>
    <xf numFmtId="0" fontId="0" fillId="0" borderId="18" xfId="0" applyBorder="1"/>
    <xf numFmtId="2" fontId="0" fillId="0" borderId="18" xfId="0" applyNumberFormat="1" applyBorder="1"/>
    <xf numFmtId="2" fontId="11" fillId="4" borderId="19" xfId="0" applyNumberFormat="1" applyFont="1" applyFill="1" applyBorder="1"/>
    <xf numFmtId="0" fontId="0" fillId="0" borderId="15" xfId="0" applyBorder="1"/>
    <xf numFmtId="2" fontId="12" fillId="0" borderId="20" xfId="0" applyNumberFormat="1" applyFont="1" applyBorder="1"/>
    <xf numFmtId="0" fontId="13" fillId="0" borderId="21" xfId="0" applyFont="1" applyBorder="1"/>
    <xf numFmtId="0" fontId="0" fillId="0" borderId="22" xfId="0" applyBorder="1"/>
    <xf numFmtId="0" fontId="10" fillId="0" borderId="23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0" fillId="0" borderId="23" xfId="0" applyBorder="1" applyAlignment="1">
      <alignment horizontal="center"/>
    </xf>
    <xf numFmtId="2" fontId="10" fillId="0" borderId="17" xfId="0" applyNumberFormat="1" applyFon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2" fontId="8" fillId="4" borderId="19" xfId="0" applyNumberFormat="1" applyFont="1" applyFill="1" applyBorder="1" applyAlignment="1">
      <alignment horizontal="center"/>
    </xf>
    <xf numFmtId="2" fontId="11" fillId="4" borderId="16" xfId="0" applyNumberFormat="1" applyFont="1" applyFill="1" applyBorder="1"/>
    <xf numFmtId="0" fontId="10" fillId="0" borderId="21" xfId="0" applyFont="1" applyBorder="1" applyAlignment="1">
      <alignment horizontal="center"/>
    </xf>
    <xf numFmtId="2" fontId="10" fillId="0" borderId="15" xfId="0" applyNumberFormat="1" applyFont="1" applyBorder="1" applyAlignment="1">
      <alignment horizontal="center"/>
    </xf>
    <xf numFmtId="0" fontId="8" fillId="0" borderId="21" xfId="0" applyFont="1" applyBorder="1"/>
    <xf numFmtId="2" fontId="8" fillId="0" borderId="15" xfId="0" applyNumberFormat="1" applyFont="1" applyBorder="1"/>
    <xf numFmtId="0" fontId="8" fillId="0" borderId="25" xfId="0" applyFont="1" applyBorder="1"/>
    <xf numFmtId="2" fontId="8" fillId="0" borderId="20" xfId="0" applyNumberFormat="1" applyFont="1" applyBorder="1"/>
    <xf numFmtId="0" fontId="0" fillId="0" borderId="5" xfId="0" applyFill="1" applyBorder="1"/>
    <xf numFmtId="0" fontId="0" fillId="0" borderId="5" xfId="0" applyFont="1" applyFill="1" applyBorder="1"/>
    <xf numFmtId="2" fontId="1" fillId="2" borderId="13" xfId="0" applyNumberFormat="1" applyFont="1" applyFill="1" applyBorder="1"/>
    <xf numFmtId="2" fontId="0" fillId="0" borderId="17" xfId="0" applyNumberFormat="1" applyFill="1" applyBorder="1"/>
    <xf numFmtId="0" fontId="8" fillId="0" borderId="15" xfId="0" applyFont="1" applyFill="1" applyBorder="1" applyAlignment="1">
      <alignment horizontal="center"/>
    </xf>
    <xf numFmtId="0" fontId="14" fillId="0" borderId="26" xfId="0" applyFon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7" xfId="0" applyNumberFormat="1" applyBorder="1"/>
    <xf numFmtId="0" fontId="8" fillId="4" borderId="22" xfId="0" applyFont="1" applyFill="1" applyBorder="1"/>
    <xf numFmtId="2" fontId="8" fillId="4" borderId="16" xfId="0" applyNumberFormat="1" applyFont="1" applyFill="1" applyBorder="1"/>
    <xf numFmtId="2" fontId="11" fillId="4" borderId="9" xfId="0" applyNumberFormat="1" applyFont="1" applyFill="1" applyBorder="1"/>
    <xf numFmtId="0" fontId="14" fillId="6" borderId="29" xfId="0" applyFont="1" applyFill="1" applyBorder="1" applyAlignment="1">
      <alignment horizontal="center"/>
    </xf>
    <xf numFmtId="2" fontId="0" fillId="6" borderId="30" xfId="0" applyNumberFormat="1" applyFill="1" applyBorder="1" applyAlignment="1">
      <alignment horizontal="center"/>
    </xf>
    <xf numFmtId="2" fontId="0" fillId="6" borderId="30" xfId="0" applyNumberFormat="1" applyFill="1" applyBorder="1"/>
    <xf numFmtId="2" fontId="0" fillId="6" borderId="31" xfId="0" applyNumberFormat="1" applyFill="1" applyBorder="1"/>
    <xf numFmtId="0" fontId="14" fillId="6" borderId="32" xfId="0" applyFont="1" applyFill="1" applyBorder="1" applyAlignment="1">
      <alignment horizontal="center"/>
    </xf>
    <xf numFmtId="2" fontId="0" fillId="6" borderId="18" xfId="0" applyNumberFormat="1" applyFill="1" applyBorder="1" applyAlignment="1">
      <alignment horizontal="center"/>
    </xf>
    <xf numFmtId="2" fontId="0" fillId="6" borderId="18" xfId="0" applyNumberFormat="1" applyFill="1" applyBorder="1"/>
    <xf numFmtId="2" fontId="0" fillId="6" borderId="33" xfId="0" applyNumberFormat="1" applyFill="1" applyBorder="1"/>
    <xf numFmtId="0" fontId="8" fillId="5" borderId="24" xfId="0" applyFont="1" applyFill="1" applyBorder="1" applyAlignment="1">
      <alignment horizontal="center"/>
    </xf>
    <xf numFmtId="2" fontId="0" fillId="5" borderId="36" xfId="0" applyNumberFormat="1" applyFont="1" applyFill="1" applyBorder="1"/>
    <xf numFmtId="0" fontId="14" fillId="6" borderId="34" xfId="0" applyFont="1" applyFill="1" applyBorder="1" applyAlignment="1">
      <alignment horizontal="center"/>
    </xf>
    <xf numFmtId="2" fontId="0" fillId="6" borderId="28" xfId="0" applyNumberFormat="1" applyFill="1" applyBorder="1" applyAlignment="1">
      <alignment horizontal="center"/>
    </xf>
    <xf numFmtId="2" fontId="0" fillId="6" borderId="28" xfId="0" applyNumberFormat="1" applyFill="1" applyBorder="1"/>
    <xf numFmtId="2" fontId="0" fillId="6" borderId="35" xfId="0" applyNumberFormat="1" applyFill="1" applyBorder="1"/>
    <xf numFmtId="2" fontId="0" fillId="5" borderId="37" xfId="0" applyNumberFormat="1" applyFont="1" applyFill="1" applyBorder="1"/>
    <xf numFmtId="0" fontId="0" fillId="0" borderId="15" xfId="0" applyFill="1" applyBorder="1"/>
    <xf numFmtId="2" fontId="12" fillId="0" borderId="20" xfId="0" applyNumberFormat="1" applyFont="1" applyFill="1" applyBorder="1"/>
    <xf numFmtId="2" fontId="11" fillId="7" borderId="16" xfId="0" applyNumberFormat="1" applyFont="1" applyFill="1" applyBorder="1"/>
    <xf numFmtId="2" fontId="11" fillId="7" borderId="19" xfId="0" applyNumberFormat="1" applyFont="1" applyFill="1" applyBorder="1"/>
    <xf numFmtId="0" fontId="9" fillId="0" borderId="15" xfId="0" applyFont="1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0" fontId="0" fillId="0" borderId="16" xfId="0" applyFill="1" applyBorder="1"/>
    <xf numFmtId="2" fontId="0" fillId="0" borderId="27" xfId="0" applyNumberFormat="1" applyFill="1" applyBorder="1"/>
    <xf numFmtId="0" fontId="4" fillId="0" borderId="6" xfId="0" applyFont="1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Font="1" applyBorder="1" applyAlignment="1">
      <alignment vertical="top"/>
    </xf>
    <xf numFmtId="2" fontId="0" fillId="0" borderId="13" xfId="0" applyNumberFormat="1" applyFont="1" applyFill="1" applyBorder="1"/>
    <xf numFmtId="2" fontId="18" fillId="0" borderId="13" xfId="0" applyNumberFormat="1" applyFont="1" applyBorder="1"/>
    <xf numFmtId="2" fontId="1" fillId="0" borderId="13" xfId="0" applyNumberFormat="1" applyFont="1" applyFill="1" applyBorder="1"/>
    <xf numFmtId="0" fontId="0" fillId="0" borderId="6" xfId="0" applyBorder="1" applyAlignment="1">
      <alignment horizontal="right"/>
    </xf>
    <xf numFmtId="0" fontId="5" fillId="0" borderId="5" xfId="0" applyFont="1" applyFill="1" applyBorder="1"/>
    <xf numFmtId="0" fontId="0" fillId="0" borderId="6" xfId="0" applyFill="1" applyBorder="1"/>
    <xf numFmtId="0" fontId="0" fillId="0" borderId="6" xfId="0" applyFont="1" applyFill="1" applyBorder="1"/>
    <xf numFmtId="0" fontId="1" fillId="0" borderId="6" xfId="0" applyFont="1" applyFill="1" applyBorder="1"/>
    <xf numFmtId="2" fontId="19" fillId="0" borderId="4" xfId="0" applyNumberFormat="1" applyFont="1" applyBorder="1" applyAlignment="1"/>
    <xf numFmtId="2" fontId="19" fillId="0" borderId="33" xfId="0" applyNumberFormat="1" applyFont="1" applyBorder="1" applyAlignment="1"/>
    <xf numFmtId="0" fontId="0" fillId="0" borderId="41" xfId="0" applyFont="1" applyBorder="1" applyAlignment="1"/>
    <xf numFmtId="2" fontId="17" fillId="0" borderId="42" xfId="0" applyNumberFormat="1" applyFont="1" applyBorder="1" applyAlignment="1"/>
    <xf numFmtId="2" fontId="19" fillId="0" borderId="42" xfId="0" applyNumberFormat="1" applyFont="1" applyBorder="1" applyAlignment="1"/>
    <xf numFmtId="0" fontId="2" fillId="0" borderId="41" xfId="0" applyFont="1" applyBorder="1" applyAlignment="1">
      <alignment horizontal="center"/>
    </xf>
    <xf numFmtId="2" fontId="1" fillId="8" borderId="42" xfId="0" applyNumberFormat="1" applyFont="1" applyFill="1" applyBorder="1" applyAlignment="1"/>
    <xf numFmtId="2" fontId="19" fillId="8" borderId="42" xfId="0" applyNumberFormat="1" applyFont="1" applyFill="1" applyBorder="1" applyAlignment="1"/>
    <xf numFmtId="0" fontId="17" fillId="0" borderId="41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8" borderId="0" xfId="0" applyNumberFormat="1" applyFont="1" applyFill="1" applyBorder="1" applyAlignment="1"/>
    <xf numFmtId="2" fontId="3" fillId="8" borderId="6" xfId="0" applyNumberFormat="1" applyFont="1" applyFill="1" applyBorder="1" applyAlignment="1"/>
    <xf numFmtId="0" fontId="2" fillId="0" borderId="6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2" fontId="0" fillId="3" borderId="13" xfId="0" applyNumberFormat="1" applyFont="1" applyFill="1" applyBorder="1"/>
    <xf numFmtId="0" fontId="0" fillId="0" borderId="0" xfId="0" applyAlignment="1">
      <alignment horizontal="center"/>
    </xf>
    <xf numFmtId="0" fontId="20" fillId="0" borderId="0" xfId="0" applyFont="1"/>
    <xf numFmtId="0" fontId="1" fillId="9" borderId="10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5" xfId="0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2" fontId="0" fillId="10" borderId="13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2" fontId="2" fillId="0" borderId="1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7" fillId="0" borderId="38" xfId="0" applyFont="1" applyBorder="1" applyAlignment="1"/>
    <xf numFmtId="0" fontId="7" fillId="0" borderId="39" xfId="0" applyFont="1" applyBorder="1" applyAlignment="1"/>
    <xf numFmtId="0" fontId="0" fillId="0" borderId="38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7" fillId="0" borderId="44" xfId="0" applyFont="1" applyBorder="1" applyAlignment="1"/>
    <xf numFmtId="0" fontId="7" fillId="0" borderId="45" xfId="0" applyFont="1" applyBorder="1" applyAlignment="1"/>
    <xf numFmtId="0" fontId="7" fillId="0" borderId="41" xfId="0" applyFont="1" applyBorder="1" applyAlignment="1"/>
    <xf numFmtId="0" fontId="7" fillId="0" borderId="42" xfId="0" applyFont="1" applyBorder="1" applyAlignment="1"/>
    <xf numFmtId="0" fontId="2" fillId="9" borderId="5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2" fontId="2" fillId="9" borderId="0" xfId="0" applyNumberFormat="1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2" fontId="2" fillId="0" borderId="14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U53"/>
  <sheetViews>
    <sheetView view="pageBreakPreview" zoomScale="60" zoomScaleNormal="100" workbookViewId="0">
      <selection activeCell="X22" sqref="X22"/>
    </sheetView>
  </sheetViews>
  <sheetFormatPr baseColWidth="10" defaultRowHeight="15" x14ac:dyDescent="0.25"/>
  <cols>
    <col min="1" max="1" width="43" bestFit="1" customWidth="1"/>
    <col min="8" max="8" width="13.42578125" bestFit="1" customWidth="1"/>
    <col min="13" max="13" width="11.42578125" customWidth="1"/>
    <col min="14" max="14" width="12.28515625" customWidth="1"/>
    <col min="15" max="15" width="12.5703125" customWidth="1"/>
    <col min="16" max="16" width="11.140625" customWidth="1"/>
    <col min="18" max="18" width="14.42578125" customWidth="1"/>
    <col min="19" max="19" width="13.42578125" bestFit="1" customWidth="1"/>
    <col min="21" max="21" width="12.140625" bestFit="1" customWidth="1"/>
  </cols>
  <sheetData>
    <row r="4" spans="1:21" ht="15.75" thickBot="1" x14ac:dyDescent="0.3"/>
    <row r="5" spans="1:21" ht="15.75" x14ac:dyDescent="0.25">
      <c r="A5" s="44"/>
      <c r="B5" s="31" t="s">
        <v>64</v>
      </c>
      <c r="C5" s="31" t="s">
        <v>65</v>
      </c>
      <c r="D5" s="65" t="s">
        <v>66</v>
      </c>
      <c r="E5" s="31" t="s">
        <v>67</v>
      </c>
      <c r="F5" s="65" t="s">
        <v>68</v>
      </c>
      <c r="G5" s="31" t="s">
        <v>69</v>
      </c>
      <c r="H5" s="31" t="s">
        <v>70</v>
      </c>
      <c r="I5" s="65" t="s">
        <v>52</v>
      </c>
      <c r="J5" s="91" t="s">
        <v>53</v>
      </c>
      <c r="K5" s="65" t="s">
        <v>54</v>
      </c>
      <c r="L5" s="65" t="s">
        <v>55</v>
      </c>
      <c r="M5" s="65" t="s">
        <v>56</v>
      </c>
      <c r="N5" s="31" t="s">
        <v>57</v>
      </c>
      <c r="O5" s="32" t="s">
        <v>58</v>
      </c>
      <c r="P5" s="31" t="s">
        <v>59</v>
      </c>
      <c r="Q5" s="65" t="s">
        <v>60</v>
      </c>
      <c r="R5" s="31" t="s">
        <v>61</v>
      </c>
      <c r="S5" s="32" t="s">
        <v>62</v>
      </c>
      <c r="T5" s="32" t="s">
        <v>111</v>
      </c>
      <c r="U5" s="33" t="s">
        <v>63</v>
      </c>
    </row>
    <row r="6" spans="1:21" ht="15.75" thickBot="1" x14ac:dyDescent="0.3">
      <c r="A6" s="45" t="s">
        <v>71</v>
      </c>
      <c r="B6" s="36"/>
      <c r="C6" s="34">
        <v>5635.11</v>
      </c>
      <c r="D6" s="35">
        <v>7325.11</v>
      </c>
      <c r="E6" s="34">
        <v>4483.8599999999997</v>
      </c>
      <c r="F6" s="35">
        <v>617.29</v>
      </c>
      <c r="G6" s="34">
        <v>3374.68</v>
      </c>
      <c r="H6" s="35">
        <v>419.23</v>
      </c>
      <c r="I6" s="34">
        <v>3014.1</v>
      </c>
      <c r="J6" s="34">
        <v>9301.75</v>
      </c>
      <c r="K6" s="34">
        <v>6169.62</v>
      </c>
      <c r="L6" s="34"/>
      <c r="M6" s="35"/>
      <c r="N6" s="34"/>
      <c r="O6" s="34"/>
      <c r="P6" s="34"/>
      <c r="Q6" s="34"/>
      <c r="R6" s="34"/>
      <c r="S6" s="34"/>
      <c r="T6" s="34"/>
      <c r="U6" s="36"/>
    </row>
    <row r="7" spans="1:21" ht="15.75" x14ac:dyDescent="0.25">
      <c r="A7" s="46" t="s">
        <v>72</v>
      </c>
      <c r="B7" s="47"/>
      <c r="C7" s="37"/>
      <c r="D7" s="92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</row>
    <row r="8" spans="1:21" ht="15.75" x14ac:dyDescent="0.25">
      <c r="A8" s="48" t="s">
        <v>51</v>
      </c>
      <c r="B8" s="49"/>
      <c r="C8" s="38">
        <v>26596</v>
      </c>
      <c r="D8" s="64">
        <v>7664</v>
      </c>
      <c r="E8" s="40">
        <v>8488</v>
      </c>
      <c r="F8" s="38">
        <v>1120</v>
      </c>
      <c r="G8" s="38"/>
      <c r="H8" s="38"/>
      <c r="I8" s="38">
        <v>200</v>
      </c>
      <c r="J8" s="38"/>
      <c r="K8" s="38">
        <v>2349</v>
      </c>
      <c r="L8" s="38">
        <v>3459</v>
      </c>
      <c r="M8" s="38">
        <v>230</v>
      </c>
      <c r="N8" s="38">
        <v>1075</v>
      </c>
      <c r="O8" s="38"/>
      <c r="P8" s="38">
        <v>359</v>
      </c>
      <c r="Q8" s="38"/>
      <c r="R8" s="38"/>
      <c r="S8" s="38"/>
      <c r="T8" s="38">
        <v>130</v>
      </c>
      <c r="U8" s="38">
        <f>SUM(B8:T8)</f>
        <v>51670</v>
      </c>
    </row>
    <row r="9" spans="1:21" x14ac:dyDescent="0.25">
      <c r="A9" s="48" t="s">
        <v>73</v>
      </c>
      <c r="B9" s="50"/>
      <c r="C9" s="38">
        <v>2000</v>
      </c>
      <c r="D9" s="64">
        <v>1800</v>
      </c>
      <c r="E9" s="40"/>
      <c r="F9" s="38"/>
      <c r="G9" s="38"/>
      <c r="H9" s="38"/>
      <c r="I9" s="38"/>
      <c r="J9" s="37"/>
      <c r="K9" s="38"/>
      <c r="L9" s="38"/>
      <c r="M9" s="38"/>
      <c r="N9" s="38"/>
      <c r="O9" s="38"/>
      <c r="P9" s="38"/>
      <c r="Q9" s="38"/>
      <c r="R9" s="38"/>
      <c r="S9" s="38"/>
      <c r="T9" s="38"/>
      <c r="U9" s="38">
        <f t="shared" ref="U9:U21" si="0">SUM(B9:T9)</f>
        <v>3800</v>
      </c>
    </row>
    <row r="10" spans="1:21" x14ac:dyDescent="0.25">
      <c r="A10" s="51" t="s">
        <v>74</v>
      </c>
      <c r="B10" s="50"/>
      <c r="C10" s="38">
        <v>1800</v>
      </c>
      <c r="D10" s="64">
        <v>800</v>
      </c>
      <c r="E10" s="40">
        <v>600</v>
      </c>
      <c r="F10" s="38">
        <v>1000</v>
      </c>
      <c r="G10" s="40">
        <v>500</v>
      </c>
      <c r="H10" s="38">
        <v>300</v>
      </c>
      <c r="I10" s="38">
        <v>1800</v>
      </c>
      <c r="J10" s="38">
        <v>100</v>
      </c>
      <c r="K10" s="38">
        <v>1000</v>
      </c>
      <c r="L10" s="39">
        <v>500</v>
      </c>
      <c r="M10" s="38">
        <v>250</v>
      </c>
      <c r="N10" s="38">
        <v>1000</v>
      </c>
      <c r="O10" s="38">
        <v>400</v>
      </c>
      <c r="P10" s="40">
        <v>500</v>
      </c>
      <c r="Q10" s="38"/>
      <c r="R10" s="37">
        <v>250</v>
      </c>
      <c r="S10" s="37">
        <v>800</v>
      </c>
      <c r="T10" s="37">
        <v>300</v>
      </c>
      <c r="U10" s="38">
        <f t="shared" si="0"/>
        <v>11900</v>
      </c>
    </row>
    <row r="11" spans="1:21" x14ac:dyDescent="0.25">
      <c r="A11" s="51" t="s">
        <v>75</v>
      </c>
      <c r="B11" s="50"/>
      <c r="C11" s="38">
        <v>400</v>
      </c>
      <c r="D11" s="64"/>
      <c r="E11" s="40">
        <v>500</v>
      </c>
      <c r="F11" s="38"/>
      <c r="G11" s="39"/>
      <c r="H11" s="38"/>
      <c r="I11" s="38"/>
      <c r="J11" s="38"/>
      <c r="K11" s="38">
        <v>500</v>
      </c>
      <c r="L11" s="38">
        <v>800</v>
      </c>
      <c r="M11" s="38"/>
      <c r="N11" s="38">
        <v>600</v>
      </c>
      <c r="O11" s="38"/>
      <c r="P11" s="38"/>
      <c r="Q11" s="38"/>
      <c r="R11" s="38"/>
      <c r="S11" s="38"/>
      <c r="T11" s="38"/>
      <c r="U11" s="38">
        <f t="shared" si="0"/>
        <v>2800</v>
      </c>
    </row>
    <row r="12" spans="1:21" x14ac:dyDescent="0.25">
      <c r="A12" s="51" t="s">
        <v>76</v>
      </c>
      <c r="B12" s="50"/>
      <c r="C12" s="38"/>
      <c r="D12" s="64"/>
      <c r="E12" s="40"/>
      <c r="F12" s="38"/>
      <c r="G12" s="37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>
        <f t="shared" si="0"/>
        <v>0</v>
      </c>
    </row>
    <row r="13" spans="1:21" x14ac:dyDescent="0.25">
      <c r="A13" s="51" t="s">
        <v>24</v>
      </c>
      <c r="B13" s="50"/>
      <c r="C13" s="38"/>
      <c r="D13" s="64"/>
      <c r="E13" s="40"/>
      <c r="F13" s="38"/>
      <c r="G13" s="37"/>
      <c r="H13" s="38"/>
      <c r="I13" s="38"/>
      <c r="J13" s="38"/>
      <c r="K13" s="38">
        <v>400</v>
      </c>
      <c r="L13" s="38">
        <v>400</v>
      </c>
      <c r="M13" s="38"/>
      <c r="N13" s="38"/>
      <c r="O13" s="38"/>
      <c r="P13" s="38"/>
      <c r="Q13" s="38"/>
      <c r="R13" s="38"/>
      <c r="S13" s="38"/>
      <c r="T13" s="38"/>
      <c r="U13" s="38">
        <f t="shared" si="0"/>
        <v>800</v>
      </c>
    </row>
    <row r="14" spans="1:21" x14ac:dyDescent="0.25">
      <c r="A14" s="51" t="s">
        <v>23</v>
      </c>
      <c r="B14" s="50"/>
      <c r="C14" s="38">
        <v>8000</v>
      </c>
      <c r="D14" s="64"/>
      <c r="E14" s="40"/>
      <c r="F14" s="38"/>
      <c r="G14" s="37"/>
      <c r="H14" s="38"/>
      <c r="I14" s="38"/>
      <c r="J14" s="38"/>
      <c r="K14" s="38"/>
      <c r="L14" s="38">
        <v>1000</v>
      </c>
      <c r="M14" s="38"/>
      <c r="N14" s="38"/>
      <c r="O14" s="38"/>
      <c r="P14" s="38"/>
      <c r="Q14" s="38"/>
      <c r="R14" s="38"/>
      <c r="S14" s="38"/>
      <c r="T14" s="38"/>
      <c r="U14" s="38">
        <f t="shared" si="0"/>
        <v>9000</v>
      </c>
    </row>
    <row r="15" spans="1:21" x14ac:dyDescent="0.25">
      <c r="A15" s="51" t="s">
        <v>77</v>
      </c>
      <c r="B15" s="50"/>
      <c r="C15" s="38"/>
      <c r="D15" s="64"/>
      <c r="E15" s="40">
        <v>450</v>
      </c>
      <c r="F15" s="38"/>
      <c r="G15" s="37"/>
      <c r="H15" s="38"/>
      <c r="I15" s="38"/>
      <c r="J15" s="38"/>
      <c r="K15" s="38"/>
      <c r="L15" s="38">
        <v>900</v>
      </c>
      <c r="M15" s="38"/>
      <c r="N15" s="38"/>
      <c r="O15" s="38"/>
      <c r="P15" s="38"/>
      <c r="Q15" s="38"/>
      <c r="R15" s="38"/>
      <c r="S15" s="38"/>
      <c r="T15" s="38"/>
      <c r="U15" s="38">
        <f t="shared" si="0"/>
        <v>1350</v>
      </c>
    </row>
    <row r="16" spans="1:21" x14ac:dyDescent="0.25">
      <c r="A16" s="51" t="s">
        <v>78</v>
      </c>
      <c r="B16" s="50"/>
      <c r="C16" s="38">
        <v>16765</v>
      </c>
      <c r="D16" s="64"/>
      <c r="E16" s="40"/>
      <c r="F16" s="38"/>
      <c r="G16" s="37"/>
      <c r="H16" s="38"/>
      <c r="I16" s="38"/>
      <c r="J16" s="38"/>
      <c r="K16" s="38"/>
      <c r="L16" s="38">
        <v>2100</v>
      </c>
      <c r="M16" s="38"/>
      <c r="N16" s="38">
        <v>1460</v>
      </c>
      <c r="O16" s="38"/>
      <c r="P16" s="38"/>
      <c r="Q16" s="38"/>
      <c r="R16" s="38"/>
      <c r="S16" s="38"/>
      <c r="T16" s="38"/>
      <c r="U16" s="38">
        <f t="shared" si="0"/>
        <v>20325</v>
      </c>
    </row>
    <row r="17" spans="1:21" x14ac:dyDescent="0.25">
      <c r="A17" s="51" t="s">
        <v>79</v>
      </c>
      <c r="B17" s="50"/>
      <c r="C17" s="38">
        <v>24536</v>
      </c>
      <c r="D17" s="64">
        <v>3577</v>
      </c>
      <c r="E17" s="40">
        <v>125</v>
      </c>
      <c r="F17" s="38"/>
      <c r="G17" s="38">
        <v>719</v>
      </c>
      <c r="H17" s="38">
        <v>7658</v>
      </c>
      <c r="I17" s="38">
        <v>1645</v>
      </c>
      <c r="J17" s="38">
        <v>521</v>
      </c>
      <c r="K17" s="38">
        <v>305</v>
      </c>
      <c r="L17" s="38">
        <v>880</v>
      </c>
      <c r="M17" s="38">
        <v>340</v>
      </c>
      <c r="N17" s="38">
        <v>440</v>
      </c>
      <c r="O17" s="38">
        <v>1571</v>
      </c>
      <c r="P17" s="38">
        <v>645</v>
      </c>
      <c r="Q17" s="38"/>
      <c r="R17" s="38">
        <v>195</v>
      </c>
      <c r="S17" s="38">
        <v>2133</v>
      </c>
      <c r="T17" s="38">
        <v>330</v>
      </c>
      <c r="U17" s="38">
        <f t="shared" si="0"/>
        <v>45620</v>
      </c>
    </row>
    <row r="18" spans="1:21" x14ac:dyDescent="0.25">
      <c r="A18" s="48" t="s">
        <v>80</v>
      </c>
      <c r="B18" s="50"/>
      <c r="C18" s="38"/>
      <c r="D18" s="64"/>
      <c r="E18" s="39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>
        <f t="shared" si="0"/>
        <v>0</v>
      </c>
    </row>
    <row r="19" spans="1:21" x14ac:dyDescent="0.25">
      <c r="A19" s="48" t="s">
        <v>81</v>
      </c>
      <c r="B19" s="50"/>
      <c r="C19" s="38"/>
      <c r="D19" s="64"/>
      <c r="E19" s="39"/>
      <c r="F19" s="38">
        <v>997</v>
      </c>
      <c r="G19" s="38"/>
      <c r="H19" s="38">
        <v>546</v>
      </c>
      <c r="I19" s="38">
        <v>230</v>
      </c>
      <c r="J19" s="38"/>
      <c r="K19" s="38"/>
      <c r="L19" s="38"/>
      <c r="M19" s="38"/>
      <c r="N19" s="38">
        <v>2882</v>
      </c>
      <c r="O19" s="38">
        <v>210</v>
      </c>
      <c r="P19" s="38"/>
      <c r="Q19" s="38"/>
      <c r="R19" s="38"/>
      <c r="S19" s="38"/>
      <c r="T19" s="38"/>
      <c r="U19" s="38">
        <f t="shared" si="0"/>
        <v>4865</v>
      </c>
    </row>
    <row r="20" spans="1:21" x14ac:dyDescent="0.25">
      <c r="A20" s="48" t="s">
        <v>82</v>
      </c>
      <c r="B20" s="50"/>
      <c r="C20" s="38">
        <v>9687</v>
      </c>
      <c r="D20" s="93"/>
      <c r="E20" s="40">
        <v>2073</v>
      </c>
      <c r="F20" s="38">
        <v>250</v>
      </c>
      <c r="G20" s="38"/>
      <c r="H20" s="38"/>
      <c r="I20" s="38"/>
      <c r="J20" s="38">
        <v>999</v>
      </c>
      <c r="K20" s="38"/>
      <c r="L20" s="38">
        <v>1200</v>
      </c>
      <c r="M20" s="38">
        <v>300</v>
      </c>
      <c r="N20" s="38">
        <v>526</v>
      </c>
      <c r="O20" s="38">
        <v>85</v>
      </c>
      <c r="P20" s="38">
        <v>85</v>
      </c>
      <c r="Q20" s="38"/>
      <c r="R20" s="38"/>
      <c r="S20" s="38">
        <v>178</v>
      </c>
      <c r="T20" s="38"/>
      <c r="U20" s="38">
        <f t="shared" si="0"/>
        <v>15383</v>
      </c>
    </row>
    <row r="21" spans="1:21" ht="15.75" thickBot="1" x14ac:dyDescent="0.3">
      <c r="A21" s="48" t="s">
        <v>83</v>
      </c>
      <c r="B21" s="50"/>
      <c r="C21" s="38">
        <v>47</v>
      </c>
      <c r="D21" s="64">
        <v>37</v>
      </c>
      <c r="E21" s="39">
        <v>15</v>
      </c>
      <c r="F21" s="39"/>
      <c r="G21" s="38">
        <v>7</v>
      </c>
      <c r="H21" s="38">
        <v>30</v>
      </c>
      <c r="I21" s="38"/>
      <c r="J21" s="38"/>
      <c r="K21" s="38">
        <v>3</v>
      </c>
      <c r="L21" s="38">
        <v>7</v>
      </c>
      <c r="M21" s="38">
        <v>2</v>
      </c>
      <c r="N21" s="38"/>
      <c r="O21" s="38">
        <v>4</v>
      </c>
      <c r="P21" s="38"/>
      <c r="Q21" s="38"/>
      <c r="R21" s="38"/>
      <c r="S21" s="38"/>
      <c r="T21" s="38"/>
      <c r="U21" s="38">
        <f t="shared" si="0"/>
        <v>152</v>
      </c>
    </row>
    <row r="22" spans="1:21" x14ac:dyDescent="0.25">
      <c r="A22" s="72" t="s">
        <v>112</v>
      </c>
      <c r="B22" s="73"/>
      <c r="C22" s="74"/>
      <c r="D22" s="74">
        <v>5665</v>
      </c>
      <c r="E22" s="74">
        <v>1000</v>
      </c>
      <c r="F22" s="74"/>
      <c r="G22" s="74">
        <v>500</v>
      </c>
      <c r="H22" s="74"/>
      <c r="I22" s="74"/>
      <c r="J22" s="74">
        <v>600</v>
      </c>
      <c r="K22" s="74"/>
      <c r="L22" s="74"/>
      <c r="M22" s="74"/>
      <c r="N22" s="74"/>
      <c r="O22" s="74">
        <v>1200</v>
      </c>
      <c r="P22" s="74">
        <v>1000</v>
      </c>
      <c r="Q22" s="74"/>
      <c r="R22" s="74">
        <v>540</v>
      </c>
      <c r="S22" s="74"/>
      <c r="T22" s="74"/>
      <c r="U22" s="75"/>
    </row>
    <row r="23" spans="1:21" x14ac:dyDescent="0.25">
      <c r="A23" s="76" t="s">
        <v>115</v>
      </c>
      <c r="B23" s="77"/>
      <c r="C23" s="78">
        <v>9575</v>
      </c>
      <c r="D23" s="78"/>
      <c r="E23" s="78">
        <v>250</v>
      </c>
      <c r="F23" s="78"/>
      <c r="G23" s="78">
        <v>1500</v>
      </c>
      <c r="H23" s="78"/>
      <c r="I23" s="78"/>
      <c r="J23" s="78">
        <v>2000</v>
      </c>
      <c r="K23" s="78"/>
      <c r="L23" s="78"/>
      <c r="M23" s="78">
        <v>800</v>
      </c>
      <c r="N23" s="78"/>
      <c r="O23" s="78"/>
      <c r="P23" s="78"/>
      <c r="Q23" s="78"/>
      <c r="R23" s="78">
        <v>1000</v>
      </c>
      <c r="S23" s="78"/>
      <c r="T23" s="78"/>
      <c r="U23" s="79"/>
    </row>
    <row r="24" spans="1:21" ht="15.75" thickBot="1" x14ac:dyDescent="0.3">
      <c r="A24" s="82" t="s">
        <v>116</v>
      </c>
      <c r="B24" s="83"/>
      <c r="C24" s="84">
        <v>7700</v>
      </c>
      <c r="D24" s="84"/>
      <c r="E24" s="84"/>
      <c r="F24" s="84"/>
      <c r="G24" s="84"/>
      <c r="H24" s="84"/>
      <c r="I24" s="84"/>
      <c r="J24" s="84">
        <v>600</v>
      </c>
      <c r="K24" s="84"/>
      <c r="L24" s="84"/>
      <c r="M24" s="84">
        <v>1700</v>
      </c>
      <c r="N24" s="84"/>
      <c r="O24" s="84"/>
      <c r="P24" s="84">
        <v>600</v>
      </c>
      <c r="Q24" s="84"/>
      <c r="R24" s="84"/>
      <c r="S24" s="84"/>
      <c r="T24" s="84"/>
      <c r="U24" s="85"/>
    </row>
    <row r="25" spans="1:21" ht="15.75" thickBot="1" x14ac:dyDescent="0.3">
      <c r="A25" s="80" t="s">
        <v>18</v>
      </c>
      <c r="B25" s="81">
        <f t="shared" ref="B25:F25" si="1">SUM(B22:B24)</f>
        <v>0</v>
      </c>
      <c r="C25" s="81">
        <f t="shared" si="1"/>
        <v>17275</v>
      </c>
      <c r="D25" s="81">
        <f t="shared" si="1"/>
        <v>5665</v>
      </c>
      <c r="E25" s="81">
        <f t="shared" si="1"/>
        <v>1250</v>
      </c>
      <c r="F25" s="81">
        <f t="shared" si="1"/>
        <v>0</v>
      </c>
      <c r="G25" s="81">
        <f>SUM(G22:G24)</f>
        <v>2000</v>
      </c>
      <c r="H25" s="81">
        <f t="shared" ref="H25:T25" si="2">SUM(H22:H24)</f>
        <v>0</v>
      </c>
      <c r="I25" s="81">
        <f t="shared" si="2"/>
        <v>0</v>
      </c>
      <c r="J25" s="81">
        <f t="shared" si="2"/>
        <v>3200</v>
      </c>
      <c r="K25" s="81">
        <f t="shared" si="2"/>
        <v>0</v>
      </c>
      <c r="L25" s="81">
        <f t="shared" si="2"/>
        <v>0</v>
      </c>
      <c r="M25" s="81">
        <f t="shared" si="2"/>
        <v>2500</v>
      </c>
      <c r="N25" s="81">
        <f t="shared" si="2"/>
        <v>0</v>
      </c>
      <c r="O25" s="81">
        <f t="shared" si="2"/>
        <v>1200</v>
      </c>
      <c r="P25" s="81">
        <f t="shared" si="2"/>
        <v>1600</v>
      </c>
      <c r="Q25" s="81">
        <f t="shared" si="2"/>
        <v>0</v>
      </c>
      <c r="R25" s="81">
        <f t="shared" si="2"/>
        <v>1540</v>
      </c>
      <c r="S25" s="81">
        <f t="shared" si="2"/>
        <v>0</v>
      </c>
      <c r="T25" s="81">
        <f t="shared" si="2"/>
        <v>0</v>
      </c>
      <c r="U25" s="86">
        <f>SUM(U7:U24)</f>
        <v>167665</v>
      </c>
    </row>
    <row r="26" spans="1:21" ht="15.75" thickBot="1" x14ac:dyDescent="0.3">
      <c r="A26" s="52" t="s">
        <v>84</v>
      </c>
      <c r="B26" s="53">
        <f>SUM(B8:B21)</f>
        <v>0</v>
      </c>
      <c r="C26" s="41">
        <f>SUM(C8:C21)</f>
        <v>89831</v>
      </c>
      <c r="D26" s="90">
        <f>SUM(D8:D21)</f>
        <v>13878</v>
      </c>
      <c r="E26" s="54">
        <f>SUM(E8:E21)</f>
        <v>12251</v>
      </c>
      <c r="F26" s="41">
        <f>SUM(F8:F21)</f>
        <v>3367</v>
      </c>
      <c r="G26" s="41">
        <f t="shared" ref="G26:T26" si="3">SUM(G8:G21)</f>
        <v>1226</v>
      </c>
      <c r="H26" s="41">
        <f t="shared" si="3"/>
        <v>8534</v>
      </c>
      <c r="I26" s="41">
        <f t="shared" si="3"/>
        <v>3875</v>
      </c>
      <c r="J26" s="41">
        <f t="shared" si="3"/>
        <v>1620</v>
      </c>
      <c r="K26" s="41">
        <f t="shared" si="3"/>
        <v>4557</v>
      </c>
      <c r="L26" s="41">
        <f t="shared" si="3"/>
        <v>11246</v>
      </c>
      <c r="M26" s="41">
        <f t="shared" si="3"/>
        <v>1122</v>
      </c>
      <c r="N26" s="41">
        <f t="shared" si="3"/>
        <v>7983</v>
      </c>
      <c r="O26" s="41">
        <f t="shared" si="3"/>
        <v>2270</v>
      </c>
      <c r="P26" s="41">
        <f t="shared" si="3"/>
        <v>1589</v>
      </c>
      <c r="Q26" s="41">
        <f t="shared" si="3"/>
        <v>0</v>
      </c>
      <c r="R26" s="41">
        <f t="shared" si="3"/>
        <v>445</v>
      </c>
      <c r="S26" s="41">
        <f t="shared" si="3"/>
        <v>3111</v>
      </c>
      <c r="T26" s="41">
        <f t="shared" si="3"/>
        <v>760</v>
      </c>
      <c r="U26" s="41">
        <f>SUM(U8:U21)</f>
        <v>167665</v>
      </c>
    </row>
    <row r="27" spans="1:21" ht="15.75" thickBot="1" x14ac:dyDescent="0.3">
      <c r="A27" s="45"/>
      <c r="B27" s="34"/>
      <c r="C27" s="36"/>
      <c r="D27" s="94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spans="1:21" ht="15.75" x14ac:dyDescent="0.25">
      <c r="A28" s="55" t="s">
        <v>85</v>
      </c>
      <c r="B28" s="56"/>
      <c r="C28" s="42"/>
      <c r="D28" s="87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x14ac:dyDescent="0.25">
      <c r="A29" s="51" t="s">
        <v>86</v>
      </c>
      <c r="B29" s="50"/>
      <c r="C29" s="38">
        <v>3464</v>
      </c>
      <c r="D29" s="64">
        <v>3512</v>
      </c>
      <c r="E29" s="38">
        <v>6733</v>
      </c>
      <c r="F29" s="38">
        <v>2648</v>
      </c>
      <c r="G29" s="38"/>
      <c r="H29" s="38">
        <v>660</v>
      </c>
      <c r="I29" s="38">
        <v>60</v>
      </c>
      <c r="J29" s="38">
        <v>519</v>
      </c>
      <c r="K29" s="38">
        <v>356</v>
      </c>
      <c r="L29" s="38">
        <v>1907</v>
      </c>
      <c r="M29" s="38">
        <v>435</v>
      </c>
      <c r="N29" s="38">
        <v>408</v>
      </c>
      <c r="O29" s="38"/>
      <c r="P29" s="38">
        <v>245</v>
      </c>
      <c r="Q29" s="38"/>
      <c r="R29" s="38">
        <v>69</v>
      </c>
      <c r="S29" s="38">
        <v>354</v>
      </c>
      <c r="T29" s="38">
        <v>245</v>
      </c>
      <c r="U29" s="38">
        <f>SUM(B29:T29)</f>
        <v>21615</v>
      </c>
    </row>
    <row r="30" spans="1:21" x14ac:dyDescent="0.25">
      <c r="A30" s="51" t="s">
        <v>87</v>
      </c>
      <c r="B30" s="50"/>
      <c r="C30" s="38">
        <v>15555</v>
      </c>
      <c r="D30" s="64"/>
      <c r="E30" s="38">
        <v>238</v>
      </c>
      <c r="F30" s="38"/>
      <c r="G30" s="38"/>
      <c r="H30" s="38"/>
      <c r="I30" s="38">
        <v>3004</v>
      </c>
      <c r="J30" s="38">
        <v>242</v>
      </c>
      <c r="K30" s="38">
        <v>2735</v>
      </c>
      <c r="L30" s="38">
        <v>3576</v>
      </c>
      <c r="M30" s="38"/>
      <c r="N30" s="38">
        <v>1277</v>
      </c>
      <c r="O30" s="38">
        <v>410</v>
      </c>
      <c r="P30" s="38">
        <v>32</v>
      </c>
      <c r="Q30" s="38"/>
      <c r="R30" s="38"/>
      <c r="S30" s="38">
        <v>2170</v>
      </c>
      <c r="T30" s="38"/>
      <c r="U30" s="38">
        <f t="shared" ref="U30:U46" si="4">SUM(B30:T30)</f>
        <v>29239</v>
      </c>
    </row>
    <row r="31" spans="1:21" x14ac:dyDescent="0.25">
      <c r="A31" s="51" t="s">
        <v>88</v>
      </c>
      <c r="B31" s="50"/>
      <c r="C31" s="38"/>
      <c r="D31" s="64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>
        <v>119</v>
      </c>
      <c r="P31" s="38"/>
      <c r="Q31" s="38"/>
      <c r="R31" s="38"/>
      <c r="S31" s="38"/>
      <c r="T31" s="38"/>
      <c r="U31" s="38">
        <f t="shared" si="4"/>
        <v>119</v>
      </c>
    </row>
    <row r="32" spans="1:21" x14ac:dyDescent="0.25">
      <c r="A32" s="51" t="s">
        <v>89</v>
      </c>
      <c r="B32" s="50"/>
      <c r="C32" s="38"/>
      <c r="D32" s="64"/>
      <c r="E32" s="38"/>
      <c r="F32" s="38"/>
      <c r="G32" s="38"/>
      <c r="H32" s="38"/>
      <c r="I32" s="38">
        <v>2270</v>
      </c>
      <c r="J32" s="38"/>
      <c r="K32" s="38"/>
      <c r="L32" s="38"/>
      <c r="M32" s="38"/>
      <c r="N32" s="38"/>
      <c r="O32" s="64"/>
      <c r="P32" s="38"/>
      <c r="Q32" s="38"/>
      <c r="R32" s="38"/>
      <c r="S32" s="38"/>
      <c r="T32" s="38"/>
      <c r="U32" s="38">
        <f t="shared" si="4"/>
        <v>2270</v>
      </c>
    </row>
    <row r="33" spans="1:21" x14ac:dyDescent="0.25">
      <c r="A33" s="51" t="s">
        <v>49</v>
      </c>
      <c r="B33" s="50"/>
      <c r="C33" s="38">
        <v>100</v>
      </c>
      <c r="D33" s="64"/>
      <c r="E33" s="38">
        <v>270</v>
      </c>
      <c r="F33" s="38"/>
      <c r="G33" s="38"/>
      <c r="H33" s="38"/>
      <c r="I33" s="38"/>
      <c r="J33" s="38">
        <v>95</v>
      </c>
      <c r="K33" s="38"/>
      <c r="L33" s="38">
        <v>800</v>
      </c>
      <c r="M33" s="38"/>
      <c r="N33" s="38"/>
      <c r="O33" s="38"/>
      <c r="P33" s="38"/>
      <c r="Q33" s="38"/>
      <c r="R33" s="38"/>
      <c r="S33" s="38">
        <v>143</v>
      </c>
      <c r="T33" s="38"/>
      <c r="U33" s="38">
        <f t="shared" si="4"/>
        <v>1408</v>
      </c>
    </row>
    <row r="34" spans="1:21" x14ac:dyDescent="0.25">
      <c r="A34" s="51" t="s">
        <v>110</v>
      </c>
      <c r="B34" s="50"/>
      <c r="C34" s="38">
        <v>1010</v>
      </c>
      <c r="D34" s="64"/>
      <c r="E34" s="38"/>
      <c r="F34" s="38">
        <v>39</v>
      </c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>
        <v>180</v>
      </c>
      <c r="T34" s="38"/>
      <c r="U34" s="38">
        <f t="shared" si="4"/>
        <v>1229</v>
      </c>
    </row>
    <row r="35" spans="1:21" x14ac:dyDescent="0.25">
      <c r="A35" s="51" t="s">
        <v>7</v>
      </c>
      <c r="B35" s="50"/>
      <c r="C35" s="38">
        <v>673</v>
      </c>
      <c r="D35" s="64">
        <v>915</v>
      </c>
      <c r="E35" s="38">
        <v>150</v>
      </c>
      <c r="F35" s="38">
        <v>54</v>
      </c>
      <c r="G35" s="38">
        <v>188</v>
      </c>
      <c r="H35" s="38"/>
      <c r="I35" s="38">
        <v>166</v>
      </c>
      <c r="J35" s="38">
        <v>365</v>
      </c>
      <c r="K35" s="38">
        <v>155</v>
      </c>
      <c r="L35" s="38">
        <v>491</v>
      </c>
      <c r="M35" s="38">
        <v>375</v>
      </c>
      <c r="N35" s="38">
        <v>256</v>
      </c>
      <c r="O35" s="38"/>
      <c r="P35" s="38">
        <v>112</v>
      </c>
      <c r="Q35" s="38"/>
      <c r="R35" s="38"/>
      <c r="S35" s="38">
        <v>167</v>
      </c>
      <c r="T35" s="38">
        <v>116</v>
      </c>
      <c r="U35" s="38">
        <f t="shared" si="4"/>
        <v>4183</v>
      </c>
    </row>
    <row r="36" spans="1:21" x14ac:dyDescent="0.25">
      <c r="A36" s="48" t="s">
        <v>90</v>
      </c>
      <c r="B36" s="50"/>
      <c r="C36" s="38"/>
      <c r="D36" s="64"/>
      <c r="E36" s="38"/>
      <c r="F36" s="38"/>
      <c r="G36" s="38"/>
      <c r="H36" s="38"/>
      <c r="I36" s="38"/>
      <c r="J36" s="38"/>
      <c r="K36" s="38"/>
      <c r="L36" s="38"/>
      <c r="M36" s="38"/>
      <c r="N36" s="38">
        <v>2475</v>
      </c>
      <c r="O36" s="38">
        <v>1060</v>
      </c>
      <c r="P36" s="38"/>
      <c r="Q36" s="38"/>
      <c r="R36" s="38"/>
      <c r="S36" s="38"/>
      <c r="T36" s="38"/>
      <c r="U36" s="38">
        <f t="shared" si="4"/>
        <v>3535</v>
      </c>
    </row>
    <row r="37" spans="1:21" x14ac:dyDescent="0.25">
      <c r="A37" s="51" t="s">
        <v>91</v>
      </c>
      <c r="B37" s="50"/>
      <c r="C37" s="38">
        <v>257</v>
      </c>
      <c r="D37" s="64">
        <v>16</v>
      </c>
      <c r="E37" s="38"/>
      <c r="F37" s="38"/>
      <c r="G37" s="38"/>
      <c r="H37" s="38">
        <v>116</v>
      </c>
      <c r="I37" s="38"/>
      <c r="J37" s="38"/>
      <c r="K37" s="38"/>
      <c r="L37" s="38">
        <v>51</v>
      </c>
      <c r="M37" s="38"/>
      <c r="N37" s="38"/>
      <c r="O37" s="38"/>
      <c r="P37" s="38"/>
      <c r="Q37" s="38"/>
      <c r="R37" s="38"/>
      <c r="S37" s="38"/>
      <c r="T37" s="38"/>
      <c r="U37" s="38">
        <f t="shared" si="4"/>
        <v>440</v>
      </c>
    </row>
    <row r="38" spans="1:21" x14ac:dyDescent="0.25">
      <c r="A38" s="51" t="s">
        <v>92</v>
      </c>
      <c r="B38" s="50"/>
      <c r="C38" s="38">
        <v>3869</v>
      </c>
      <c r="D38" s="64">
        <v>5</v>
      </c>
      <c r="E38" s="38"/>
      <c r="F38" s="38"/>
      <c r="G38" s="38"/>
      <c r="H38" s="38">
        <v>1409</v>
      </c>
      <c r="I38" s="38"/>
      <c r="J38" s="38">
        <v>67</v>
      </c>
      <c r="K38" s="38">
        <v>961</v>
      </c>
      <c r="L38" s="38">
        <v>1334</v>
      </c>
      <c r="M38" s="38"/>
      <c r="N38" s="38"/>
      <c r="O38" s="38"/>
      <c r="P38" s="38">
        <v>15</v>
      </c>
      <c r="Q38" s="38"/>
      <c r="R38" s="38"/>
      <c r="S38" s="38">
        <v>357</v>
      </c>
      <c r="T38" s="38"/>
      <c r="U38" s="38">
        <f t="shared" si="4"/>
        <v>8017</v>
      </c>
    </row>
    <row r="39" spans="1:21" x14ac:dyDescent="0.25">
      <c r="A39" s="51" t="s">
        <v>93</v>
      </c>
      <c r="B39" s="50"/>
      <c r="C39" s="38">
        <v>822</v>
      </c>
      <c r="D39" s="64">
        <v>1256</v>
      </c>
      <c r="E39" s="38">
        <v>3421</v>
      </c>
      <c r="F39" s="38">
        <v>360</v>
      </c>
      <c r="G39" s="38"/>
      <c r="H39" s="38">
        <v>126</v>
      </c>
      <c r="I39" s="38">
        <v>361</v>
      </c>
      <c r="J39" s="38">
        <v>98</v>
      </c>
      <c r="K39" s="38">
        <v>346</v>
      </c>
      <c r="L39" s="38">
        <v>570</v>
      </c>
      <c r="M39" s="38">
        <v>254</v>
      </c>
      <c r="N39" s="38">
        <v>299</v>
      </c>
      <c r="O39" s="38"/>
      <c r="P39" s="38">
        <v>46</v>
      </c>
      <c r="Q39" s="38"/>
      <c r="R39" s="38"/>
      <c r="S39" s="38">
        <v>345</v>
      </c>
      <c r="T39" s="38"/>
      <c r="U39" s="38">
        <f t="shared" si="4"/>
        <v>8304</v>
      </c>
    </row>
    <row r="40" spans="1:21" x14ac:dyDescent="0.25">
      <c r="A40" s="51" t="s">
        <v>94</v>
      </c>
      <c r="B40" s="50"/>
      <c r="C40" s="38">
        <v>34020</v>
      </c>
      <c r="D40" s="64"/>
      <c r="E40" s="38">
        <v>394</v>
      </c>
      <c r="F40" s="38">
        <v>795</v>
      </c>
      <c r="G40" s="38"/>
      <c r="H40" s="38"/>
      <c r="I40" s="38"/>
      <c r="J40" s="38">
        <v>693</v>
      </c>
      <c r="K40" s="38"/>
      <c r="L40" s="38">
        <v>350</v>
      </c>
      <c r="M40" s="38"/>
      <c r="N40" s="38">
        <v>3390</v>
      </c>
      <c r="O40" s="38"/>
      <c r="P40" s="38"/>
      <c r="Q40" s="38"/>
      <c r="R40" s="38"/>
      <c r="S40" s="38"/>
      <c r="T40" s="38"/>
      <c r="U40" s="38">
        <f t="shared" si="4"/>
        <v>39642</v>
      </c>
    </row>
    <row r="41" spans="1:21" x14ac:dyDescent="0.25">
      <c r="A41" s="51" t="s">
        <v>95</v>
      </c>
      <c r="B41" s="50"/>
      <c r="C41" s="38"/>
      <c r="D41" s="64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>
        <f t="shared" si="4"/>
        <v>0</v>
      </c>
    </row>
    <row r="42" spans="1:21" x14ac:dyDescent="0.25">
      <c r="A42" s="51" t="s">
        <v>96</v>
      </c>
      <c r="B42" s="50"/>
      <c r="C42" s="38"/>
      <c r="D42" s="64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>
        <f t="shared" si="4"/>
        <v>0</v>
      </c>
    </row>
    <row r="43" spans="1:21" x14ac:dyDescent="0.25">
      <c r="A43" s="51" t="s">
        <v>97</v>
      </c>
      <c r="B43" s="50"/>
      <c r="C43" s="38"/>
      <c r="D43" s="64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>
        <f t="shared" si="4"/>
        <v>0</v>
      </c>
    </row>
    <row r="44" spans="1:21" x14ac:dyDescent="0.25">
      <c r="A44" s="51" t="s">
        <v>98</v>
      </c>
      <c r="B44" s="50"/>
      <c r="C44" s="38">
        <v>126</v>
      </c>
      <c r="D44" s="64">
        <v>38</v>
      </c>
      <c r="E44" s="38">
        <v>1</v>
      </c>
      <c r="F44" s="38"/>
      <c r="G44" s="38"/>
      <c r="H44" s="38">
        <v>1</v>
      </c>
      <c r="I44" s="38">
        <v>8</v>
      </c>
      <c r="J44" s="38"/>
      <c r="K44" s="38">
        <v>44</v>
      </c>
      <c r="L44" s="38"/>
      <c r="M44" s="38">
        <v>6</v>
      </c>
      <c r="N44" s="38">
        <v>44</v>
      </c>
      <c r="O44" s="38"/>
      <c r="P44" s="38"/>
      <c r="Q44" s="38"/>
      <c r="R44" s="38"/>
      <c r="S44" s="38">
        <v>38</v>
      </c>
      <c r="T44" s="38"/>
      <c r="U44" s="38">
        <f t="shared" si="4"/>
        <v>306</v>
      </c>
    </row>
    <row r="45" spans="1:21" x14ac:dyDescent="0.25">
      <c r="A45" s="51" t="s">
        <v>9</v>
      </c>
      <c r="B45" s="50"/>
      <c r="C45" s="38"/>
      <c r="D45" s="64"/>
      <c r="E45" s="38"/>
      <c r="F45" s="38">
        <v>173</v>
      </c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>
        <f t="shared" si="4"/>
        <v>173</v>
      </c>
    </row>
    <row r="46" spans="1:21" ht="15.75" thickBot="1" x14ac:dyDescent="0.3">
      <c r="A46" s="66" t="s">
        <v>99</v>
      </c>
      <c r="B46" s="67"/>
      <c r="C46" s="68">
        <v>21782</v>
      </c>
      <c r="D46" s="95">
        <v>2803</v>
      </c>
      <c r="E46" s="68">
        <v>1756</v>
      </c>
      <c r="F46" s="68">
        <v>1398</v>
      </c>
      <c r="G46" s="68">
        <v>192</v>
      </c>
      <c r="H46" s="68">
        <v>8664</v>
      </c>
      <c r="I46" s="68"/>
      <c r="J46" s="68">
        <v>617</v>
      </c>
      <c r="K46" s="68">
        <v>1103</v>
      </c>
      <c r="L46" s="68">
        <v>1695</v>
      </c>
      <c r="M46" s="68">
        <v>634</v>
      </c>
      <c r="N46" s="68">
        <v>1900</v>
      </c>
      <c r="O46" s="68"/>
      <c r="P46" s="68">
        <v>701</v>
      </c>
      <c r="Q46" s="68"/>
      <c r="R46" s="68"/>
      <c r="S46" s="68">
        <v>953</v>
      </c>
      <c r="T46" s="68"/>
      <c r="U46" s="68">
        <f t="shared" si="4"/>
        <v>44198</v>
      </c>
    </row>
    <row r="47" spans="1:21" x14ac:dyDescent="0.25">
      <c r="A47" s="72" t="s">
        <v>112</v>
      </c>
      <c r="B47" s="73"/>
      <c r="C47" s="74">
        <v>7700</v>
      </c>
      <c r="D47" s="74">
        <v>5665</v>
      </c>
      <c r="E47" s="74">
        <v>1000</v>
      </c>
      <c r="F47" s="74"/>
      <c r="G47" s="74">
        <v>500</v>
      </c>
      <c r="H47" s="74"/>
      <c r="I47" s="74"/>
      <c r="J47" s="74">
        <v>2000</v>
      </c>
      <c r="K47" s="74">
        <v>2000</v>
      </c>
      <c r="L47" s="74"/>
      <c r="M47" s="74"/>
      <c r="N47" s="74"/>
      <c r="O47" s="74">
        <v>1200</v>
      </c>
      <c r="P47" s="74">
        <v>1000</v>
      </c>
      <c r="Q47" s="74"/>
      <c r="R47" s="74">
        <v>540</v>
      </c>
      <c r="S47" s="74"/>
      <c r="T47" s="74"/>
      <c r="U47" s="75"/>
    </row>
    <row r="48" spans="1:21" x14ac:dyDescent="0.25">
      <c r="A48" s="76" t="s">
        <v>113</v>
      </c>
      <c r="B48" s="77"/>
      <c r="C48" s="78">
        <v>9575</v>
      </c>
      <c r="D48" s="78"/>
      <c r="E48" s="78">
        <v>250</v>
      </c>
      <c r="F48" s="78"/>
      <c r="G48" s="78">
        <v>1500</v>
      </c>
      <c r="H48" s="78"/>
      <c r="I48" s="78"/>
      <c r="J48" s="78">
        <v>2000</v>
      </c>
      <c r="K48" s="78">
        <v>1000</v>
      </c>
      <c r="L48" s="78"/>
      <c r="M48" s="78">
        <v>800</v>
      </c>
      <c r="N48" s="78"/>
      <c r="O48" s="78"/>
      <c r="P48" s="78"/>
      <c r="Q48" s="78"/>
      <c r="R48" s="78">
        <v>1000</v>
      </c>
      <c r="S48" s="78"/>
      <c r="T48" s="78"/>
      <c r="U48" s="79"/>
    </row>
    <row r="49" spans="1:21" ht="15.75" thickBot="1" x14ac:dyDescent="0.3">
      <c r="A49" s="82" t="s">
        <v>114</v>
      </c>
      <c r="B49" s="83"/>
      <c r="C49" s="84"/>
      <c r="D49" s="84"/>
      <c r="E49" s="84"/>
      <c r="F49" s="84"/>
      <c r="G49" s="84"/>
      <c r="H49" s="84"/>
      <c r="I49" s="84"/>
      <c r="J49" s="84">
        <v>600</v>
      </c>
      <c r="K49" s="84">
        <v>1000</v>
      </c>
      <c r="L49" s="84"/>
      <c r="M49" s="84">
        <v>1700</v>
      </c>
      <c r="N49" s="84"/>
      <c r="O49" s="84"/>
      <c r="P49" s="84">
        <v>600</v>
      </c>
      <c r="Q49" s="84"/>
      <c r="R49" s="84"/>
      <c r="S49" s="84"/>
      <c r="T49" s="84"/>
      <c r="U49" s="85"/>
    </row>
    <row r="50" spans="1:21" ht="15.75" thickBot="1" x14ac:dyDescent="0.3">
      <c r="A50" s="80" t="s">
        <v>18</v>
      </c>
      <c r="B50" s="81">
        <f t="shared" ref="B50:F50" si="5">SUM(B47:B49)</f>
        <v>0</v>
      </c>
      <c r="C50" s="81">
        <f t="shared" si="5"/>
        <v>17275</v>
      </c>
      <c r="D50" s="81">
        <f t="shared" si="5"/>
        <v>5665</v>
      </c>
      <c r="E50" s="81">
        <f t="shared" si="5"/>
        <v>1250</v>
      </c>
      <c r="F50" s="81">
        <f t="shared" si="5"/>
        <v>0</v>
      </c>
      <c r="G50" s="81">
        <f>SUM(G47:G49)</f>
        <v>2000</v>
      </c>
      <c r="H50" s="81">
        <f t="shared" ref="H50:T50" si="6">SUM(H47:H49)</f>
        <v>0</v>
      </c>
      <c r="I50" s="81">
        <f t="shared" si="6"/>
        <v>0</v>
      </c>
      <c r="J50" s="81">
        <f t="shared" si="6"/>
        <v>4600</v>
      </c>
      <c r="K50" s="81">
        <f t="shared" si="6"/>
        <v>4000</v>
      </c>
      <c r="L50" s="81">
        <f t="shared" si="6"/>
        <v>0</v>
      </c>
      <c r="M50" s="81">
        <f t="shared" si="6"/>
        <v>2500</v>
      </c>
      <c r="N50" s="81">
        <f t="shared" si="6"/>
        <v>0</v>
      </c>
      <c r="O50" s="81">
        <f t="shared" si="6"/>
        <v>1200</v>
      </c>
      <c r="P50" s="81">
        <f t="shared" si="6"/>
        <v>1600</v>
      </c>
      <c r="Q50" s="81">
        <f t="shared" si="6"/>
        <v>0</v>
      </c>
      <c r="R50" s="81">
        <f t="shared" si="6"/>
        <v>1540</v>
      </c>
      <c r="S50" s="81">
        <f t="shared" si="6"/>
        <v>0</v>
      </c>
      <c r="T50" s="81">
        <f t="shared" si="6"/>
        <v>0</v>
      </c>
      <c r="U50" s="86">
        <f>SUM(U29:U49)</f>
        <v>164678</v>
      </c>
    </row>
    <row r="51" spans="1:21" ht="15.75" thickBot="1" x14ac:dyDescent="0.3">
      <c r="A51" s="69" t="s">
        <v>100</v>
      </c>
      <c r="B51" s="70">
        <f t="shared" ref="B51:U51" si="7">SUM(B29:B46)</f>
        <v>0</v>
      </c>
      <c r="C51" s="54">
        <f t="shared" si="7"/>
        <v>81678</v>
      </c>
      <c r="D51" s="89">
        <f t="shared" si="7"/>
        <v>8545</v>
      </c>
      <c r="E51" s="54">
        <f t="shared" si="7"/>
        <v>12963</v>
      </c>
      <c r="F51" s="54">
        <f t="shared" si="7"/>
        <v>5467</v>
      </c>
      <c r="G51" s="54">
        <f t="shared" si="7"/>
        <v>380</v>
      </c>
      <c r="H51" s="54">
        <f t="shared" si="7"/>
        <v>10976</v>
      </c>
      <c r="I51" s="54">
        <f t="shared" si="7"/>
        <v>5869</v>
      </c>
      <c r="J51" s="54">
        <f t="shared" si="7"/>
        <v>2696</v>
      </c>
      <c r="K51" s="54">
        <f t="shared" si="7"/>
        <v>5700</v>
      </c>
      <c r="L51" s="54">
        <f t="shared" si="7"/>
        <v>10774</v>
      </c>
      <c r="M51" s="54">
        <f t="shared" si="7"/>
        <v>1704</v>
      </c>
      <c r="N51" s="54">
        <f t="shared" si="7"/>
        <v>10049</v>
      </c>
      <c r="O51" s="54">
        <f t="shared" si="7"/>
        <v>1589</v>
      </c>
      <c r="P51" s="54">
        <f t="shared" si="7"/>
        <v>1151</v>
      </c>
      <c r="Q51" s="54">
        <f t="shared" si="7"/>
        <v>0</v>
      </c>
      <c r="R51" s="54">
        <f t="shared" si="7"/>
        <v>69</v>
      </c>
      <c r="S51" s="54">
        <f t="shared" si="7"/>
        <v>4707</v>
      </c>
      <c r="T51" s="54">
        <f t="shared" si="7"/>
        <v>361</v>
      </c>
      <c r="U51" s="71">
        <f t="shared" si="7"/>
        <v>164678</v>
      </c>
    </row>
    <row r="52" spans="1:21" x14ac:dyDescent="0.25">
      <c r="A52" s="57"/>
      <c r="B52" s="58"/>
      <c r="C52" s="42"/>
      <c r="D52" s="87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</row>
    <row r="53" spans="1:21" ht="16.5" thickBot="1" x14ac:dyDescent="0.3">
      <c r="A53" s="59" t="s">
        <v>101</v>
      </c>
      <c r="B53" s="60">
        <f t="shared" ref="B53:U53" si="8">B26-B51</f>
        <v>0</v>
      </c>
      <c r="C53" s="43">
        <f t="shared" si="8"/>
        <v>8153</v>
      </c>
      <c r="D53" s="88">
        <f t="shared" si="8"/>
        <v>5333</v>
      </c>
      <c r="E53" s="43">
        <f t="shared" si="8"/>
        <v>-712</v>
      </c>
      <c r="F53" s="43">
        <f t="shared" si="8"/>
        <v>-2100</v>
      </c>
      <c r="G53" s="43">
        <f t="shared" si="8"/>
        <v>846</v>
      </c>
      <c r="H53" s="43">
        <f t="shared" si="8"/>
        <v>-2442</v>
      </c>
      <c r="I53" s="43">
        <f t="shared" si="8"/>
        <v>-1994</v>
      </c>
      <c r="J53" s="43">
        <f t="shared" si="8"/>
        <v>-1076</v>
      </c>
      <c r="K53" s="43">
        <f t="shared" si="8"/>
        <v>-1143</v>
      </c>
      <c r="L53" s="43">
        <f t="shared" si="8"/>
        <v>472</v>
      </c>
      <c r="M53" s="43">
        <f t="shared" si="8"/>
        <v>-582</v>
      </c>
      <c r="N53" s="43">
        <f t="shared" si="8"/>
        <v>-2066</v>
      </c>
      <c r="O53" s="43">
        <f t="shared" si="8"/>
        <v>681</v>
      </c>
      <c r="P53" s="43">
        <f t="shared" si="8"/>
        <v>438</v>
      </c>
      <c r="Q53" s="43">
        <f t="shared" si="8"/>
        <v>0</v>
      </c>
      <c r="R53" s="43">
        <f t="shared" si="8"/>
        <v>376</v>
      </c>
      <c r="S53" s="43">
        <f t="shared" si="8"/>
        <v>-1596</v>
      </c>
      <c r="T53" s="43">
        <f t="shared" si="8"/>
        <v>399</v>
      </c>
      <c r="U53" s="43">
        <f t="shared" si="8"/>
        <v>2987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fitToWidth="2" orientation="landscape" useFirstPageNumber="1" verticalDpi="300" r:id="rId1"/>
  <headerFooter>
    <oddHeader>&amp;C&amp;"-,Gras"&amp;14UNION SPORTIVE DE LA BLANCHE&amp;"-,Normal"
&amp;"-,Gras"&amp;12Récapitulatif sections 2016</oddHeader>
    <oddFooter>&amp;CLe Trésorier&amp;D</oddFooter>
  </headerFooter>
  <colBreaks count="1" manualBreakCount="1">
    <brk id="12" max="5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64"/>
  <sheetViews>
    <sheetView topLeftCell="A37" workbookViewId="0">
      <selection activeCell="D65" sqref="D65"/>
    </sheetView>
  </sheetViews>
  <sheetFormatPr baseColWidth="10" defaultRowHeight="15" x14ac:dyDescent="0.25"/>
  <cols>
    <col min="1" max="1" width="59.42578125" bestFit="1" customWidth="1"/>
    <col min="2" max="2" width="13.85546875" customWidth="1"/>
    <col min="4" max="4" width="30.85546875" bestFit="1" customWidth="1"/>
    <col min="5" max="6" width="12.85546875" bestFit="1" customWidth="1"/>
  </cols>
  <sheetData>
    <row r="3" spans="1:6" ht="15.75" thickBot="1" x14ac:dyDescent="0.3"/>
    <row r="4" spans="1:6" ht="14.45" customHeight="1" x14ac:dyDescent="0.25">
      <c r="A4" s="148" t="s">
        <v>0</v>
      </c>
      <c r="B4" s="149"/>
      <c r="C4" s="150"/>
      <c r="D4" s="148" t="s">
        <v>1</v>
      </c>
      <c r="E4" s="149"/>
      <c r="F4" s="150"/>
    </row>
    <row r="5" spans="1:6" ht="15" customHeight="1" thickBot="1" x14ac:dyDescent="0.3">
      <c r="A5" s="151"/>
      <c r="B5" s="152"/>
      <c r="C5" s="153"/>
      <c r="D5" s="151"/>
      <c r="E5" s="152"/>
      <c r="F5" s="153"/>
    </row>
    <row r="6" spans="1:6" ht="15.75" thickBot="1" x14ac:dyDescent="0.3">
      <c r="A6" s="154" t="s">
        <v>2</v>
      </c>
      <c r="B6" s="155"/>
      <c r="C6" s="4" t="s">
        <v>3</v>
      </c>
      <c r="D6" s="154" t="s">
        <v>2</v>
      </c>
      <c r="E6" s="155"/>
      <c r="F6" s="4" t="s">
        <v>3</v>
      </c>
    </row>
    <row r="7" spans="1:6" x14ac:dyDescent="0.25">
      <c r="A7" s="16"/>
      <c r="B7" s="17"/>
      <c r="C7" s="5"/>
      <c r="D7" s="9"/>
      <c r="E7" s="10"/>
      <c r="F7" s="5"/>
    </row>
    <row r="8" spans="1:6" ht="29.25" customHeight="1" x14ac:dyDescent="0.25">
      <c r="A8" s="18" t="s">
        <v>10</v>
      </c>
      <c r="B8" s="19"/>
      <c r="C8" s="63">
        <f>SUM(C9:C12)</f>
        <v>10230</v>
      </c>
      <c r="D8" s="156" t="s">
        <v>20</v>
      </c>
      <c r="E8" s="157"/>
      <c r="F8" s="26">
        <f>SUM(F9:F14)</f>
        <v>4480</v>
      </c>
    </row>
    <row r="9" spans="1:6" x14ac:dyDescent="0.25">
      <c r="A9" s="102" t="s">
        <v>49</v>
      </c>
      <c r="B9" s="19"/>
      <c r="C9" s="29">
        <v>640</v>
      </c>
      <c r="D9" s="23" t="s">
        <v>117</v>
      </c>
      <c r="E9" s="96"/>
      <c r="F9" s="6"/>
    </row>
    <row r="10" spans="1:6" x14ac:dyDescent="0.25">
      <c r="A10" s="1" t="s">
        <v>4</v>
      </c>
      <c r="B10" s="24"/>
      <c r="C10" s="6">
        <v>8541</v>
      </c>
      <c r="D10" s="1" t="s">
        <v>153</v>
      </c>
      <c r="E10" s="96"/>
      <c r="F10" s="103"/>
    </row>
    <row r="11" spans="1:6" x14ac:dyDescent="0.25">
      <c r="A11" s="23" t="s">
        <v>5</v>
      </c>
      <c r="B11" s="24"/>
      <c r="C11" s="6">
        <v>407</v>
      </c>
      <c r="D11" s="23" t="s">
        <v>42</v>
      </c>
      <c r="E11" s="2"/>
      <c r="F11" s="6">
        <v>2267</v>
      </c>
    </row>
    <row r="12" spans="1:6" x14ac:dyDescent="0.25">
      <c r="A12" t="s">
        <v>9</v>
      </c>
      <c r="B12" s="24"/>
      <c r="C12" s="6">
        <v>642</v>
      </c>
      <c r="D12" s="1" t="s">
        <v>118</v>
      </c>
      <c r="E12" s="2"/>
      <c r="F12" s="29">
        <v>2213</v>
      </c>
    </row>
    <row r="13" spans="1:6" x14ac:dyDescent="0.25">
      <c r="A13" s="11" t="s">
        <v>11</v>
      </c>
      <c r="B13" s="19"/>
      <c r="C13" s="63">
        <f>SUM(C14:C17)</f>
        <v>855</v>
      </c>
      <c r="D13" s="1" t="s">
        <v>119</v>
      </c>
      <c r="E13" s="99"/>
      <c r="F13" s="29"/>
    </row>
    <row r="14" spans="1:6" x14ac:dyDescent="0.25">
      <c r="A14" s="23" t="s">
        <v>6</v>
      </c>
      <c r="B14" s="19"/>
      <c r="C14" s="6">
        <v>372</v>
      </c>
      <c r="D14" s="1" t="s">
        <v>9</v>
      </c>
      <c r="E14" s="99"/>
      <c r="F14" s="6"/>
    </row>
    <row r="15" spans="1:6" x14ac:dyDescent="0.25">
      <c r="A15" s="23" t="s">
        <v>8</v>
      </c>
      <c r="B15" s="19"/>
      <c r="C15" s="6"/>
      <c r="D15" s="11" t="s">
        <v>21</v>
      </c>
      <c r="E15" s="101"/>
      <c r="F15" s="26">
        <f>SUM(F16:F26)</f>
        <v>71990</v>
      </c>
    </row>
    <row r="16" spans="1:6" x14ac:dyDescent="0.25">
      <c r="A16" s="1" t="s">
        <v>7</v>
      </c>
      <c r="B16" s="19"/>
      <c r="C16" s="6">
        <v>483</v>
      </c>
      <c r="D16" s="1" t="s">
        <v>22</v>
      </c>
      <c r="E16" s="101" t="s">
        <v>120</v>
      </c>
      <c r="F16" s="6">
        <v>10000</v>
      </c>
    </row>
    <row r="17" spans="1:6" x14ac:dyDescent="0.25">
      <c r="A17" s="1" t="s">
        <v>9</v>
      </c>
      <c r="B17" s="19"/>
      <c r="C17" s="6"/>
      <c r="D17" s="100" t="s">
        <v>23</v>
      </c>
      <c r="E17" s="101"/>
      <c r="F17" s="6">
        <v>15600</v>
      </c>
    </row>
    <row r="18" spans="1:6" x14ac:dyDescent="0.25">
      <c r="A18" s="11" t="s">
        <v>12</v>
      </c>
      <c r="B18" s="19"/>
      <c r="C18" s="63">
        <f>SUM(C19:C26)</f>
        <v>21331</v>
      </c>
      <c r="D18" s="100" t="s">
        <v>121</v>
      </c>
      <c r="E18" s="101"/>
      <c r="F18" s="6">
        <v>2500</v>
      </c>
    </row>
    <row r="19" spans="1:6" x14ac:dyDescent="0.25">
      <c r="A19" s="97" t="s">
        <v>33</v>
      </c>
      <c r="B19" s="98"/>
      <c r="C19" s="6">
        <v>82</v>
      </c>
      <c r="D19" s="97" t="s">
        <v>159</v>
      </c>
      <c r="E19" s="98"/>
      <c r="F19" s="104">
        <v>25000</v>
      </c>
    </row>
    <row r="20" spans="1:6" x14ac:dyDescent="0.25">
      <c r="A20" s="97" t="s">
        <v>13</v>
      </c>
      <c r="B20" s="98"/>
      <c r="C20" s="6">
        <v>13068</v>
      </c>
      <c r="D20" s="97" t="s">
        <v>160</v>
      </c>
      <c r="E20" s="98">
        <v>2015</v>
      </c>
      <c r="F20" s="6">
        <v>11198</v>
      </c>
    </row>
    <row r="21" spans="1:6" ht="15" customHeight="1" x14ac:dyDescent="0.25">
      <c r="A21" s="97" t="s">
        <v>122</v>
      </c>
      <c r="B21" s="98"/>
      <c r="C21" s="6">
        <v>1945</v>
      </c>
      <c r="D21" s="1" t="s">
        <v>43</v>
      </c>
      <c r="E21" s="2"/>
      <c r="F21" s="6">
        <v>700</v>
      </c>
    </row>
    <row r="22" spans="1:6" ht="18" customHeight="1" x14ac:dyDescent="0.25">
      <c r="A22" s="97" t="s">
        <v>32</v>
      </c>
      <c r="B22" s="98"/>
      <c r="C22" s="6">
        <v>6187</v>
      </c>
      <c r="D22" s="1" t="s">
        <v>25</v>
      </c>
      <c r="E22" s="2"/>
      <c r="F22" s="6"/>
    </row>
    <row r="23" spans="1:6" ht="18" customHeight="1" x14ac:dyDescent="0.25">
      <c r="A23" s="97" t="s">
        <v>15</v>
      </c>
      <c r="B23" s="98"/>
      <c r="C23" s="6">
        <v>49</v>
      </c>
      <c r="D23" s="1" t="s">
        <v>123</v>
      </c>
      <c r="E23" s="2"/>
      <c r="F23" s="6">
        <v>6992</v>
      </c>
    </row>
    <row r="24" spans="1:6" ht="33.75" customHeight="1" x14ac:dyDescent="0.25">
      <c r="A24" s="1" t="s">
        <v>124</v>
      </c>
      <c r="B24" s="19"/>
      <c r="C24" s="6"/>
      <c r="D24" s="1" t="s">
        <v>27</v>
      </c>
      <c r="E24" s="2"/>
      <c r="F24" s="6"/>
    </row>
    <row r="25" spans="1:6" ht="16.5" customHeight="1" x14ac:dyDescent="0.25">
      <c r="A25" s="23" t="s">
        <v>125</v>
      </c>
      <c r="B25" s="19"/>
      <c r="C25" s="105"/>
      <c r="D25" s="97"/>
      <c r="E25" s="98"/>
      <c r="F25" s="6"/>
    </row>
    <row r="26" spans="1:6" x14ac:dyDescent="0.25">
      <c r="A26" s="1"/>
      <c r="B26" s="19"/>
      <c r="C26" s="6"/>
      <c r="D26" s="144"/>
      <c r="E26" s="145"/>
      <c r="F26" s="6"/>
    </row>
    <row r="27" spans="1:6" x14ac:dyDescent="0.25">
      <c r="A27" s="11" t="s">
        <v>38</v>
      </c>
      <c r="B27" s="19"/>
      <c r="C27" s="26">
        <f>C28</f>
        <v>0</v>
      </c>
      <c r="D27" s="141" t="s">
        <v>28</v>
      </c>
      <c r="E27" s="142"/>
      <c r="F27" s="26">
        <f>SUM(F28:F36)</f>
        <v>6442</v>
      </c>
    </row>
    <row r="28" spans="1:6" x14ac:dyDescent="0.25">
      <c r="A28" s="1" t="s">
        <v>39</v>
      </c>
      <c r="B28" s="19"/>
      <c r="C28" s="6"/>
      <c r="D28" s="146" t="s">
        <v>29</v>
      </c>
      <c r="E28" s="147"/>
      <c r="F28" s="6">
        <v>60</v>
      </c>
    </row>
    <row r="29" spans="1:6" x14ac:dyDescent="0.25">
      <c r="A29" s="11" t="s">
        <v>34</v>
      </c>
      <c r="B29" s="19"/>
      <c r="C29" s="26">
        <f>SUM(C30:C33)</f>
        <v>26969</v>
      </c>
      <c r="D29" s="136" t="s">
        <v>126</v>
      </c>
      <c r="E29" s="137"/>
      <c r="F29" s="6"/>
    </row>
    <row r="30" spans="1:6" x14ac:dyDescent="0.25">
      <c r="A30" s="1" t="s">
        <v>35</v>
      </c>
      <c r="B30" s="19"/>
      <c r="C30" s="6">
        <v>17686</v>
      </c>
      <c r="D30" s="97" t="s">
        <v>127</v>
      </c>
      <c r="E30" s="98"/>
      <c r="F30" s="6">
        <v>890</v>
      </c>
    </row>
    <row r="31" spans="1:6" x14ac:dyDescent="0.25">
      <c r="A31" s="1" t="s">
        <v>36</v>
      </c>
      <c r="B31" s="19"/>
      <c r="C31" s="143">
        <v>9283</v>
      </c>
      <c r="D31" s="140" t="s">
        <v>45</v>
      </c>
      <c r="E31" s="137"/>
      <c r="F31" s="6">
        <v>5246</v>
      </c>
    </row>
    <row r="32" spans="1:6" x14ac:dyDescent="0.25">
      <c r="A32" s="1" t="s">
        <v>47</v>
      </c>
      <c r="B32" s="19"/>
      <c r="C32" s="143"/>
      <c r="D32" s="97"/>
      <c r="E32" s="106" t="s">
        <v>128</v>
      </c>
      <c r="F32" s="6">
        <v>246</v>
      </c>
    </row>
    <row r="33" spans="1:9" x14ac:dyDescent="0.25">
      <c r="A33" s="1" t="s">
        <v>37</v>
      </c>
      <c r="B33" s="19"/>
      <c r="C33" s="143"/>
      <c r="D33" s="136" t="s">
        <v>9</v>
      </c>
      <c r="E33" s="137"/>
      <c r="F33" s="6"/>
    </row>
    <row r="34" spans="1:9" x14ac:dyDescent="0.25">
      <c r="A34" s="11" t="s">
        <v>16</v>
      </c>
      <c r="B34" s="19"/>
      <c r="C34" s="26">
        <f>SUM(C35:C38)</f>
        <v>1876</v>
      </c>
      <c r="D34" s="97"/>
      <c r="E34" s="106"/>
      <c r="F34" s="6"/>
    </row>
    <row r="35" spans="1:9" x14ac:dyDescent="0.25">
      <c r="A35" s="1" t="s">
        <v>129</v>
      </c>
      <c r="B35" s="24"/>
      <c r="C35" s="6"/>
      <c r="D35" s="138"/>
      <c r="E35" s="139"/>
      <c r="F35" s="6"/>
      <c r="I35" s="28"/>
    </row>
    <row r="36" spans="1:9" x14ac:dyDescent="0.25">
      <c r="A36" s="1" t="s">
        <v>130</v>
      </c>
      <c r="B36" s="19"/>
      <c r="C36" s="6"/>
      <c r="D36" s="140"/>
      <c r="E36" s="137"/>
      <c r="F36" s="6"/>
    </row>
    <row r="37" spans="1:9" x14ac:dyDescent="0.25">
      <c r="A37" s="1"/>
      <c r="B37" s="19"/>
      <c r="C37" s="6">
        <v>1876</v>
      </c>
      <c r="D37" s="141" t="s">
        <v>131</v>
      </c>
      <c r="E37" s="142"/>
      <c r="F37" s="26">
        <f>SUM(F38:F39)</f>
        <v>45</v>
      </c>
    </row>
    <row r="38" spans="1:9" x14ac:dyDescent="0.25">
      <c r="A38" s="1" t="s">
        <v>132</v>
      </c>
      <c r="B38" s="19"/>
      <c r="C38" s="6"/>
      <c r="D38" s="138" t="s">
        <v>133</v>
      </c>
      <c r="E38" s="139"/>
      <c r="F38" s="6">
        <v>45</v>
      </c>
    </row>
    <row r="39" spans="1:9" x14ac:dyDescent="0.25">
      <c r="A39" s="11" t="s">
        <v>134</v>
      </c>
      <c r="B39" s="19"/>
      <c r="C39" s="26">
        <f>SUM(C40)</f>
        <v>0</v>
      </c>
      <c r="D39" s="107"/>
      <c r="E39" s="108"/>
      <c r="F39" s="105"/>
    </row>
    <row r="40" spans="1:9" x14ac:dyDescent="0.25">
      <c r="A40" s="61" t="s">
        <v>135</v>
      </c>
      <c r="B40" s="109"/>
      <c r="C40" s="103"/>
      <c r="D40" s="11" t="s">
        <v>136</v>
      </c>
      <c r="E40" s="2"/>
      <c r="F40" s="26">
        <f>F41</f>
        <v>56</v>
      </c>
    </row>
    <row r="41" spans="1:9" ht="14.45" customHeight="1" x14ac:dyDescent="0.25">
      <c r="A41" s="11" t="s">
        <v>17</v>
      </c>
      <c r="B41" s="19"/>
      <c r="C41" s="26">
        <f>SUM(C42:C43)</f>
        <v>213</v>
      </c>
      <c r="D41" s="1" t="s">
        <v>137</v>
      </c>
      <c r="E41" s="2"/>
      <c r="F41" s="6">
        <v>56</v>
      </c>
    </row>
    <row r="42" spans="1:9" ht="15" customHeight="1" x14ac:dyDescent="0.25">
      <c r="A42" s="1" t="s">
        <v>138</v>
      </c>
      <c r="B42" s="19"/>
      <c r="C42" s="29"/>
      <c r="D42" s="11" t="s">
        <v>30</v>
      </c>
      <c r="E42" s="2"/>
      <c r="F42" s="26">
        <f>F43</f>
        <v>0</v>
      </c>
    </row>
    <row r="43" spans="1:9" x14ac:dyDescent="0.25">
      <c r="A43" s="62" t="s">
        <v>139</v>
      </c>
      <c r="B43" s="110"/>
      <c r="C43" s="29">
        <v>213</v>
      </c>
      <c r="D43" s="11"/>
      <c r="E43" s="2"/>
      <c r="F43" s="105"/>
    </row>
    <row r="44" spans="1:9" x14ac:dyDescent="0.25">
      <c r="A44" s="11" t="s">
        <v>140</v>
      </c>
      <c r="B44" s="19"/>
      <c r="C44" s="26">
        <f>SUM(C45)</f>
        <v>93</v>
      </c>
      <c r="D44" s="11" t="s">
        <v>161</v>
      </c>
      <c r="E44" s="2"/>
      <c r="F44" s="26">
        <f>F45</f>
        <v>960</v>
      </c>
    </row>
    <row r="45" spans="1:9" ht="15.75" thickBot="1" x14ac:dyDescent="0.3">
      <c r="A45" s="20"/>
      <c r="B45" s="19"/>
      <c r="C45" s="6">
        <v>93</v>
      </c>
      <c r="D45" s="1"/>
      <c r="E45" s="2"/>
      <c r="F45" s="22">
        <v>960</v>
      </c>
    </row>
    <row r="46" spans="1:9" ht="15" customHeight="1" thickBot="1" x14ac:dyDescent="0.35">
      <c r="A46" s="134" t="s">
        <v>18</v>
      </c>
      <c r="B46" s="135"/>
      <c r="C46" s="21">
        <f>C8+C13+C18+C27+C29+C34+C39+C41+C44</f>
        <v>61567</v>
      </c>
      <c r="D46" s="134" t="s">
        <v>31</v>
      </c>
      <c r="E46" s="135"/>
      <c r="F46" s="21">
        <f>F8+F15+F27+F37+F40+F42+F44</f>
        <v>83973</v>
      </c>
    </row>
    <row r="47" spans="1:9" ht="14.45" customHeight="1" x14ac:dyDescent="0.25">
      <c r="A47" s="148" t="s">
        <v>19</v>
      </c>
      <c r="B47" s="150"/>
      <c r="C47" s="7"/>
      <c r="D47" s="1"/>
      <c r="E47" s="2"/>
      <c r="F47" s="158">
        <f>F46-C46</f>
        <v>22406</v>
      </c>
    </row>
    <row r="48" spans="1:9" ht="14.45" customHeight="1" thickBot="1" x14ac:dyDescent="0.3">
      <c r="A48" s="151"/>
      <c r="B48" s="153"/>
      <c r="C48" s="8"/>
      <c r="D48" s="1"/>
      <c r="E48" s="2"/>
      <c r="F48" s="159"/>
    </row>
    <row r="49" spans="1:6" ht="15.75" x14ac:dyDescent="0.25">
      <c r="A49" s="160" t="s">
        <v>141</v>
      </c>
      <c r="B49" s="161"/>
      <c r="C49" s="111">
        <v>2200</v>
      </c>
      <c r="D49" s="162" t="s">
        <v>142</v>
      </c>
      <c r="E49" s="163"/>
      <c r="F49" s="112">
        <v>2200</v>
      </c>
    </row>
    <row r="50" spans="1:6" ht="18.75" x14ac:dyDescent="0.3">
      <c r="A50" s="113" t="s">
        <v>114</v>
      </c>
      <c r="B50" s="114"/>
      <c r="C50" s="115">
        <v>700</v>
      </c>
      <c r="D50" s="164" t="s">
        <v>112</v>
      </c>
      <c r="E50" s="165"/>
      <c r="F50" s="112">
        <v>15000</v>
      </c>
    </row>
    <row r="51" spans="1:6" ht="15.75" x14ac:dyDescent="0.25">
      <c r="A51" s="166" t="s">
        <v>143</v>
      </c>
      <c r="B51" s="167"/>
      <c r="C51" s="115">
        <v>30000</v>
      </c>
      <c r="D51" s="164" t="s">
        <v>115</v>
      </c>
      <c r="E51" s="165"/>
      <c r="F51" s="112">
        <v>700</v>
      </c>
    </row>
    <row r="52" spans="1:6" ht="15.75" x14ac:dyDescent="0.25">
      <c r="A52" s="168" t="s">
        <v>144</v>
      </c>
      <c r="B52" s="169"/>
      <c r="C52" s="115">
        <v>15000</v>
      </c>
      <c r="D52" s="164" t="s">
        <v>116</v>
      </c>
      <c r="E52" s="165"/>
      <c r="F52" s="112">
        <v>30000</v>
      </c>
    </row>
    <row r="53" spans="1:6" ht="18.75" x14ac:dyDescent="0.3">
      <c r="A53" s="116" t="s">
        <v>18</v>
      </c>
      <c r="B53" s="117"/>
      <c r="C53" s="118">
        <f>SUM(C49:C52)</f>
        <v>47900</v>
      </c>
      <c r="D53" s="119" t="s">
        <v>18</v>
      </c>
      <c r="E53" s="120"/>
      <c r="F53" s="118">
        <f>SUM(F49:F52)</f>
        <v>47900</v>
      </c>
    </row>
    <row r="54" spans="1:6" ht="18.75" x14ac:dyDescent="0.3">
      <c r="A54" s="121" t="s">
        <v>145</v>
      </c>
      <c r="B54" s="122"/>
      <c r="C54" s="123">
        <f>C46+C53</f>
        <v>109467</v>
      </c>
      <c r="D54" s="121" t="s">
        <v>145</v>
      </c>
      <c r="E54" s="124"/>
      <c r="F54" s="123">
        <f>F46+F53</f>
        <v>131873</v>
      </c>
    </row>
    <row r="55" spans="1:6" x14ac:dyDescent="0.25">
      <c r="A55" s="170" t="s">
        <v>19</v>
      </c>
      <c r="B55" s="171"/>
      <c r="C55" s="171"/>
      <c r="D55" s="171"/>
      <c r="E55" s="174">
        <f>F54-C54</f>
        <v>22406</v>
      </c>
      <c r="F55" s="175"/>
    </row>
    <row r="56" spans="1:6" ht="15.75" thickBot="1" x14ac:dyDescent="0.3">
      <c r="A56" s="172"/>
      <c r="B56" s="173"/>
      <c r="C56" s="173"/>
      <c r="D56" s="173"/>
      <c r="E56" s="173"/>
      <c r="F56" s="176"/>
    </row>
    <row r="59" spans="1:6" x14ac:dyDescent="0.25">
      <c r="A59" s="128" t="s">
        <v>162</v>
      </c>
      <c r="B59" s="128"/>
    </row>
    <row r="60" spans="1:6" x14ac:dyDescent="0.25">
      <c r="A60" s="128" t="s">
        <v>154</v>
      </c>
      <c r="B60" s="128">
        <v>4897.38</v>
      </c>
    </row>
    <row r="61" spans="1:6" x14ac:dyDescent="0.25">
      <c r="A61" s="128" t="s">
        <v>155</v>
      </c>
      <c r="B61" s="128">
        <v>1351.42</v>
      </c>
    </row>
    <row r="62" spans="1:6" x14ac:dyDescent="0.25">
      <c r="A62" s="128" t="s">
        <v>156</v>
      </c>
      <c r="B62" s="128">
        <v>760.24</v>
      </c>
      <c r="C62" s="129" t="s">
        <v>165</v>
      </c>
    </row>
    <row r="63" spans="1:6" ht="15.75" thickBot="1" x14ac:dyDescent="0.3">
      <c r="A63" s="128" t="s">
        <v>157</v>
      </c>
      <c r="B63" s="128">
        <v>12115.58</v>
      </c>
    </row>
    <row r="64" spans="1:6" ht="15.75" thickBot="1" x14ac:dyDescent="0.3">
      <c r="A64" s="130" t="s">
        <v>158</v>
      </c>
      <c r="B64" s="131">
        <f>SUM(B60:B63)</f>
        <v>19124.62</v>
      </c>
    </row>
  </sheetData>
  <mergeCells count="29">
    <mergeCell ref="A51:B51"/>
    <mergeCell ref="D51:E51"/>
    <mergeCell ref="A52:B52"/>
    <mergeCell ref="D52:E52"/>
    <mergeCell ref="A55:D56"/>
    <mergeCell ref="E55:F56"/>
    <mergeCell ref="A47:B48"/>
    <mergeCell ref="F47:F48"/>
    <mergeCell ref="A49:B49"/>
    <mergeCell ref="D49:E49"/>
    <mergeCell ref="D50:E50"/>
    <mergeCell ref="A4:C5"/>
    <mergeCell ref="D4:F5"/>
    <mergeCell ref="A6:B6"/>
    <mergeCell ref="D6:E6"/>
    <mergeCell ref="D8:E8"/>
    <mergeCell ref="D26:E26"/>
    <mergeCell ref="D27:E27"/>
    <mergeCell ref="D28:E28"/>
    <mergeCell ref="D29:E29"/>
    <mergeCell ref="D31:E31"/>
    <mergeCell ref="A46:B46"/>
    <mergeCell ref="D46:E46"/>
    <mergeCell ref="D33:E33"/>
    <mergeCell ref="D35:E35"/>
    <mergeCell ref="D36:E36"/>
    <mergeCell ref="D37:E37"/>
    <mergeCell ref="D38:E38"/>
    <mergeCell ref="C31:C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 xml:space="preserve">&amp;C&amp;"-,Gras"&amp;20UNION SPORTIVE DE LA BLANCHE&amp;16
&amp;12 &amp;"-,Normal"&amp;UCOMPTE RENDU FINANCIER DE LA SAISON 2016    </oddHeader>
    <oddFooter>&amp;C&amp;DLe Trésorier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2"/>
  <sheetViews>
    <sheetView topLeftCell="A31" workbookViewId="0">
      <selection activeCell="D65" sqref="D65"/>
    </sheetView>
  </sheetViews>
  <sheetFormatPr baseColWidth="10" defaultRowHeight="15" x14ac:dyDescent="0.25"/>
  <cols>
    <col min="1" max="1" width="37.42578125" bestFit="1" customWidth="1"/>
    <col min="2" max="2" width="4" customWidth="1"/>
    <col min="5" max="5" width="25.140625" customWidth="1"/>
    <col min="6" max="6" width="14.42578125" bestFit="1" customWidth="1"/>
  </cols>
  <sheetData>
    <row r="2" spans="1:6" ht="15.75" thickBot="1" x14ac:dyDescent="0.3"/>
    <row r="3" spans="1:6" x14ac:dyDescent="0.25">
      <c r="A3" s="148" t="s">
        <v>0</v>
      </c>
      <c r="B3" s="149"/>
      <c r="C3" s="150"/>
      <c r="D3" s="148" t="s">
        <v>1</v>
      </c>
      <c r="E3" s="149"/>
      <c r="F3" s="150"/>
    </row>
    <row r="4" spans="1:6" ht="15.75" thickBot="1" x14ac:dyDescent="0.3">
      <c r="A4" s="151"/>
      <c r="B4" s="152"/>
      <c r="C4" s="153"/>
      <c r="D4" s="151"/>
      <c r="E4" s="152"/>
      <c r="F4" s="153"/>
    </row>
    <row r="5" spans="1:6" ht="15.75" thickBot="1" x14ac:dyDescent="0.3">
      <c r="A5" s="154" t="s">
        <v>2</v>
      </c>
      <c r="B5" s="155"/>
      <c r="C5" s="4" t="s">
        <v>3</v>
      </c>
      <c r="D5" s="154" t="s">
        <v>2</v>
      </c>
      <c r="E5" s="155"/>
      <c r="F5" s="4" t="s">
        <v>3</v>
      </c>
    </row>
    <row r="6" spans="1:6" ht="14.45" customHeight="1" x14ac:dyDescent="0.25">
      <c r="A6" s="16"/>
      <c r="B6" s="17"/>
      <c r="C6" s="5"/>
      <c r="D6" s="125"/>
      <c r="E6" s="126"/>
      <c r="F6" s="5"/>
    </row>
    <row r="7" spans="1:6" ht="14.45" customHeight="1" x14ac:dyDescent="0.25">
      <c r="A7" s="18" t="s">
        <v>10</v>
      </c>
      <c r="B7" s="19"/>
      <c r="C7" s="63">
        <f>SUM(C8:C10)</f>
        <v>50973</v>
      </c>
      <c r="D7" s="177" t="s">
        <v>20</v>
      </c>
      <c r="E7" s="178"/>
      <c r="F7" s="6"/>
    </row>
    <row r="8" spans="1:6" x14ac:dyDescent="0.25">
      <c r="A8" s="23" t="s">
        <v>4</v>
      </c>
      <c r="B8" s="24"/>
      <c r="C8" s="29">
        <f>'Récap sections'!U29</f>
        <v>21615</v>
      </c>
      <c r="D8" s="177"/>
      <c r="E8" s="178"/>
      <c r="F8" s="26">
        <f>SUM(F9:F10)</f>
        <v>51670</v>
      </c>
    </row>
    <row r="9" spans="1:6" x14ac:dyDescent="0.25">
      <c r="A9" s="23" t="s">
        <v>87</v>
      </c>
      <c r="B9" s="24"/>
      <c r="C9" s="29">
        <f>'Récap sections'!U30</f>
        <v>29239</v>
      </c>
      <c r="D9" s="23" t="s">
        <v>51</v>
      </c>
      <c r="E9" s="23"/>
      <c r="F9" s="6">
        <f>'Récap sections'!U8</f>
        <v>51670</v>
      </c>
    </row>
    <row r="10" spans="1:6" x14ac:dyDescent="0.25">
      <c r="A10" s="23" t="s">
        <v>104</v>
      </c>
      <c r="B10" s="24"/>
      <c r="C10" s="29">
        <f>'Récap sections'!U31</f>
        <v>119</v>
      </c>
      <c r="D10" s="27"/>
      <c r="E10" s="2"/>
      <c r="F10" s="6"/>
    </row>
    <row r="11" spans="1:6" x14ac:dyDescent="0.25">
      <c r="A11" s="11" t="s">
        <v>11</v>
      </c>
      <c r="B11" s="19"/>
      <c r="C11" s="63">
        <f>SUM(C12:C16)</f>
        <v>9090</v>
      </c>
      <c r="D11" s="11" t="s">
        <v>21</v>
      </c>
      <c r="E11" s="2"/>
      <c r="F11" s="63">
        <f>SUM(F12:F23)</f>
        <v>21675</v>
      </c>
    </row>
    <row r="12" spans="1:6" x14ac:dyDescent="0.25">
      <c r="A12" s="1" t="s">
        <v>105</v>
      </c>
      <c r="B12" s="2"/>
      <c r="C12" s="30">
        <f>'Récap sections'!U32</f>
        <v>2270</v>
      </c>
      <c r="D12" s="11"/>
      <c r="E12" s="2"/>
      <c r="F12" s="29"/>
    </row>
    <row r="13" spans="1:6" x14ac:dyDescent="0.25">
      <c r="A13" s="61" t="s">
        <v>49</v>
      </c>
      <c r="B13" s="19"/>
      <c r="C13" s="29">
        <f>'Récap sections'!U33</f>
        <v>1408</v>
      </c>
      <c r="D13" s="1" t="s">
        <v>22</v>
      </c>
      <c r="E13" s="2"/>
      <c r="F13" s="6"/>
    </row>
    <row r="14" spans="1:6" x14ac:dyDescent="0.25">
      <c r="A14" s="1" t="s">
        <v>6</v>
      </c>
      <c r="B14" s="19"/>
      <c r="C14" s="29">
        <f>'Récap sections'!U34</f>
        <v>1229</v>
      </c>
      <c r="D14" s="12" t="s">
        <v>23</v>
      </c>
      <c r="E14" s="13"/>
      <c r="F14" s="6"/>
    </row>
    <row r="15" spans="1:6" x14ac:dyDescent="0.25">
      <c r="A15" s="23" t="s">
        <v>7</v>
      </c>
      <c r="B15" s="19"/>
      <c r="C15" s="29">
        <f>'Récap sections'!U35</f>
        <v>4183</v>
      </c>
      <c r="D15" s="12" t="s">
        <v>24</v>
      </c>
      <c r="E15" s="13"/>
      <c r="F15" s="6"/>
    </row>
    <row r="16" spans="1:6" x14ac:dyDescent="0.25">
      <c r="A16" s="1"/>
      <c r="B16" s="19"/>
      <c r="C16" s="29"/>
      <c r="D16" s="144" t="s">
        <v>48</v>
      </c>
      <c r="E16" s="145"/>
      <c r="F16" s="6"/>
    </row>
    <row r="17" spans="1:6" x14ac:dyDescent="0.25">
      <c r="A17" s="11" t="s">
        <v>12</v>
      </c>
      <c r="B17" s="19"/>
      <c r="C17" s="63">
        <f>SUM(C18:C28)</f>
        <v>60417</v>
      </c>
      <c r="D17" s="144" t="s">
        <v>75</v>
      </c>
      <c r="E17" s="145"/>
      <c r="F17" s="6"/>
    </row>
    <row r="18" spans="1:6" x14ac:dyDescent="0.25">
      <c r="A18" s="23" t="s">
        <v>106</v>
      </c>
      <c r="B18" s="19"/>
      <c r="C18" s="29">
        <f>'Récap sections'!U36</f>
        <v>3535</v>
      </c>
      <c r="D18" s="1" t="s">
        <v>43</v>
      </c>
      <c r="E18" s="2"/>
      <c r="F18" s="6">
        <f>'Récap sections'!U12</f>
        <v>0</v>
      </c>
    </row>
    <row r="19" spans="1:6" x14ac:dyDescent="0.25">
      <c r="A19" s="23" t="s">
        <v>107</v>
      </c>
      <c r="B19" s="19"/>
      <c r="C19" s="29">
        <f>'Récap sections'!U37</f>
        <v>440</v>
      </c>
      <c r="D19" s="1" t="s">
        <v>25</v>
      </c>
      <c r="E19" s="2"/>
      <c r="F19" s="6">
        <f>'Récap sections'!U16</f>
        <v>20325</v>
      </c>
    </row>
    <row r="20" spans="1:6" x14ac:dyDescent="0.25">
      <c r="A20" s="23" t="s">
        <v>108</v>
      </c>
      <c r="B20" s="19"/>
      <c r="C20" s="29">
        <f>'Récap sections'!U38</f>
        <v>8017</v>
      </c>
      <c r="D20" s="1" t="s">
        <v>26</v>
      </c>
      <c r="E20" s="2"/>
      <c r="F20" s="6"/>
    </row>
    <row r="21" spans="1:6" x14ac:dyDescent="0.25">
      <c r="A21" s="62" t="s">
        <v>14</v>
      </c>
      <c r="B21" s="2"/>
      <c r="C21" s="30">
        <f>'Récap sections'!U39</f>
        <v>8304</v>
      </c>
      <c r="D21" s="1" t="s">
        <v>27</v>
      </c>
      <c r="E21" s="2"/>
      <c r="F21" s="6"/>
    </row>
    <row r="22" spans="1:6" x14ac:dyDescent="0.25">
      <c r="A22" s="180" t="s">
        <v>109</v>
      </c>
      <c r="B22" s="181"/>
      <c r="C22" s="29">
        <f>'Récap sections'!U40</f>
        <v>39642</v>
      </c>
      <c r="D22" s="144" t="s">
        <v>40</v>
      </c>
      <c r="E22" s="145"/>
      <c r="F22" s="6"/>
    </row>
    <row r="23" spans="1:6" x14ac:dyDescent="0.25">
      <c r="A23" s="182" t="s">
        <v>95</v>
      </c>
      <c r="B23" s="147"/>
      <c r="C23" s="29">
        <f>'Récap sections'!U41</f>
        <v>0</v>
      </c>
      <c r="D23" s="12" t="s">
        <v>44</v>
      </c>
      <c r="E23" s="14"/>
      <c r="F23" s="6">
        <f>'Récap sections'!U15</f>
        <v>1350</v>
      </c>
    </row>
    <row r="24" spans="1:6" x14ac:dyDescent="0.25">
      <c r="A24" s="183" t="s">
        <v>96</v>
      </c>
      <c r="B24" s="184"/>
      <c r="C24" s="29">
        <f>'Récap sections'!U42</f>
        <v>0</v>
      </c>
      <c r="D24" s="177" t="s">
        <v>28</v>
      </c>
      <c r="E24" s="178"/>
      <c r="F24" s="26">
        <f>SUM(F25:F29)</f>
        <v>65868</v>
      </c>
    </row>
    <row r="25" spans="1:6" x14ac:dyDescent="0.25">
      <c r="A25" s="180" t="s">
        <v>97</v>
      </c>
      <c r="B25" s="181"/>
      <c r="C25" s="29">
        <f>'Récap sections'!U43</f>
        <v>0</v>
      </c>
      <c r="D25" s="185" t="s">
        <v>29</v>
      </c>
      <c r="E25" s="186"/>
      <c r="F25" s="6">
        <f>'Récap sections'!U17</f>
        <v>45620</v>
      </c>
    </row>
    <row r="26" spans="1:6" ht="14.25" customHeight="1" x14ac:dyDescent="0.25">
      <c r="A26" s="23" t="s">
        <v>15</v>
      </c>
      <c r="B26" s="19"/>
      <c r="C26" s="29">
        <f>'Récap sections'!U44</f>
        <v>306</v>
      </c>
      <c r="D26" s="187" t="s">
        <v>50</v>
      </c>
      <c r="E26" s="188"/>
      <c r="F26" s="6">
        <f>'Récap sections'!U18</f>
        <v>0</v>
      </c>
    </row>
    <row r="27" spans="1:6" x14ac:dyDescent="0.25">
      <c r="A27" s="23" t="s">
        <v>9</v>
      </c>
      <c r="B27" s="19"/>
      <c r="C27" s="29">
        <f>'Récap sections'!U45</f>
        <v>173</v>
      </c>
      <c r="D27" s="189" t="s">
        <v>102</v>
      </c>
      <c r="E27" s="190"/>
      <c r="F27" s="6">
        <f>'Récap sections'!U19</f>
        <v>4865</v>
      </c>
    </row>
    <row r="28" spans="1:6" x14ac:dyDescent="0.25">
      <c r="A28" s="23"/>
      <c r="B28" s="19"/>
      <c r="C28" s="29"/>
      <c r="E28" s="2"/>
      <c r="F28" s="7"/>
    </row>
    <row r="29" spans="1:6" x14ac:dyDescent="0.25">
      <c r="A29" s="11" t="s">
        <v>38</v>
      </c>
      <c r="B29" s="19"/>
      <c r="C29" s="26"/>
      <c r="D29" s="191" t="s">
        <v>103</v>
      </c>
      <c r="E29" s="192"/>
      <c r="F29" s="6">
        <f>'Récap sections'!U20</f>
        <v>15383</v>
      </c>
    </row>
    <row r="30" spans="1:6" x14ac:dyDescent="0.25">
      <c r="A30" s="1"/>
      <c r="B30" s="19"/>
      <c r="C30" s="6"/>
      <c r="E30" s="2"/>
      <c r="F30" s="7"/>
    </row>
    <row r="31" spans="1:6" x14ac:dyDescent="0.25">
      <c r="A31" s="11" t="s">
        <v>34</v>
      </c>
      <c r="B31" s="19"/>
      <c r="C31" s="25">
        <f>C32+C33</f>
        <v>4795</v>
      </c>
      <c r="D31" s="11"/>
      <c r="E31" s="2"/>
      <c r="F31" s="6"/>
    </row>
    <row r="32" spans="1:6" x14ac:dyDescent="0.25">
      <c r="A32" s="1" t="s">
        <v>35</v>
      </c>
      <c r="B32" s="19"/>
      <c r="C32" s="29">
        <v>3509</v>
      </c>
      <c r="D32" s="11" t="s">
        <v>30</v>
      </c>
      <c r="E32" s="2"/>
      <c r="F32" s="26">
        <f>SUM(F33:F39)</f>
        <v>152</v>
      </c>
    </row>
    <row r="33" spans="1:6" x14ac:dyDescent="0.25">
      <c r="A33" s="1" t="s">
        <v>36</v>
      </c>
      <c r="B33" s="19"/>
      <c r="C33" s="29">
        <v>1286</v>
      </c>
      <c r="D33" s="23"/>
      <c r="E33" s="2"/>
      <c r="F33" s="6"/>
    </row>
    <row r="34" spans="1:6" x14ac:dyDescent="0.25">
      <c r="A34" s="1" t="s">
        <v>47</v>
      </c>
      <c r="B34" s="19"/>
      <c r="C34" s="6"/>
      <c r="D34" s="1" t="s">
        <v>41</v>
      </c>
      <c r="E34" s="2"/>
      <c r="F34" s="6">
        <f>'Récap sections'!U21</f>
        <v>152</v>
      </c>
    </row>
    <row r="35" spans="1:6" x14ac:dyDescent="0.25">
      <c r="A35" s="1" t="s">
        <v>37</v>
      </c>
      <c r="B35" s="19"/>
      <c r="C35" s="6"/>
      <c r="D35" s="11"/>
      <c r="E35" s="2"/>
      <c r="F35" s="6"/>
    </row>
    <row r="36" spans="1:6" x14ac:dyDescent="0.25">
      <c r="A36" s="11" t="s">
        <v>16</v>
      </c>
      <c r="B36" s="19"/>
      <c r="C36" s="26">
        <v>39403</v>
      </c>
      <c r="D36" s="11" t="s">
        <v>46</v>
      </c>
      <c r="E36" s="2"/>
      <c r="F36" s="6"/>
    </row>
    <row r="37" spans="1:6" x14ac:dyDescent="0.25">
      <c r="A37" s="1"/>
      <c r="B37" s="19"/>
      <c r="C37" s="6"/>
      <c r="D37" s="1"/>
      <c r="E37" s="2"/>
      <c r="F37" s="6"/>
    </row>
    <row r="38" spans="1:6" x14ac:dyDescent="0.25">
      <c r="A38" s="11" t="s">
        <v>17</v>
      </c>
      <c r="B38" s="19"/>
      <c r="C38" s="6"/>
      <c r="D38" s="1"/>
      <c r="E38" s="2"/>
      <c r="F38" s="6"/>
    </row>
    <row r="39" spans="1:6" ht="15.75" thickBot="1" x14ac:dyDescent="0.3">
      <c r="A39" s="20"/>
      <c r="B39" s="19"/>
      <c r="C39" s="7"/>
      <c r="D39" s="1"/>
      <c r="E39" s="2"/>
      <c r="F39" s="6"/>
    </row>
    <row r="40" spans="1:6" ht="19.5" thickBot="1" x14ac:dyDescent="0.35">
      <c r="A40" s="134" t="s">
        <v>18</v>
      </c>
      <c r="B40" s="135"/>
      <c r="C40" s="21">
        <f>C7+C11+C17+C29+C31+C36</f>
        <v>164678</v>
      </c>
      <c r="D40" s="134" t="s">
        <v>31</v>
      </c>
      <c r="E40" s="135"/>
      <c r="F40" s="21">
        <f>F8+F11+F24+F32</f>
        <v>139365</v>
      </c>
    </row>
    <row r="41" spans="1:6" x14ac:dyDescent="0.25">
      <c r="A41" s="148" t="s">
        <v>19</v>
      </c>
      <c r="B41" s="150"/>
      <c r="C41" s="7"/>
      <c r="D41" s="1"/>
      <c r="E41" s="2"/>
      <c r="F41" s="158">
        <f>F40-C40</f>
        <v>-25313</v>
      </c>
    </row>
    <row r="42" spans="1:6" ht="15.75" thickBot="1" x14ac:dyDescent="0.3">
      <c r="A42" s="151"/>
      <c r="B42" s="153"/>
      <c r="C42" s="8"/>
      <c r="D42" s="15"/>
      <c r="E42" s="3"/>
      <c r="F42" s="179"/>
    </row>
    <row r="62" spans="3:3" x14ac:dyDescent="0.25">
      <c r="C62" t="s">
        <v>165</v>
      </c>
    </row>
  </sheetData>
  <mergeCells count="21">
    <mergeCell ref="D17:E17"/>
    <mergeCell ref="D26:E26"/>
    <mergeCell ref="D27:E27"/>
    <mergeCell ref="D29:E29"/>
    <mergeCell ref="A40:B40"/>
    <mergeCell ref="D40:E40"/>
    <mergeCell ref="A41:B42"/>
    <mergeCell ref="F41:F42"/>
    <mergeCell ref="A22:B22"/>
    <mergeCell ref="D22:E22"/>
    <mergeCell ref="A23:B23"/>
    <mergeCell ref="A24:B24"/>
    <mergeCell ref="D24:E24"/>
    <mergeCell ref="A25:B25"/>
    <mergeCell ref="D25:E25"/>
    <mergeCell ref="D16:E16"/>
    <mergeCell ref="A3:C4"/>
    <mergeCell ref="D3:F4"/>
    <mergeCell ref="A5:B5"/>
    <mergeCell ref="D5:E5"/>
    <mergeCell ref="D7:E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portrait" verticalDpi="0" r:id="rId1"/>
  <headerFooter>
    <oddHeader xml:space="preserve">&amp;C&amp;"-,Gras"&amp;20UNION SPORTIVE DE LA BLANCHE&amp;16
&amp;12 &amp;"-,Normal"&amp;UCOMPTE RENDU FINANCIER DE LA SAISON 2016    </oddHeader>
    <oddFooter>&amp;C&amp;DLe Trésorier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topLeftCell="A37" workbookViewId="0">
      <selection activeCell="J4" sqref="J4:J10"/>
    </sheetView>
  </sheetViews>
  <sheetFormatPr baseColWidth="10" defaultRowHeight="15" x14ac:dyDescent="0.25"/>
  <cols>
    <col min="1" max="1" width="34.85546875" bestFit="1" customWidth="1"/>
    <col min="4" max="4" width="34.5703125" bestFit="1" customWidth="1"/>
    <col min="6" max="6" width="13.140625" bestFit="1" customWidth="1"/>
  </cols>
  <sheetData>
    <row r="1" spans="1:6" x14ac:dyDescent="0.25">
      <c r="A1" s="148" t="s">
        <v>0</v>
      </c>
      <c r="B1" s="149"/>
      <c r="C1" s="150"/>
      <c r="D1" s="148" t="s">
        <v>1</v>
      </c>
      <c r="E1" s="149"/>
      <c r="F1" s="150"/>
    </row>
    <row r="2" spans="1:6" ht="15.75" thickBot="1" x14ac:dyDescent="0.3">
      <c r="A2" s="151"/>
      <c r="B2" s="152"/>
      <c r="C2" s="153"/>
      <c r="D2" s="151"/>
      <c r="E2" s="152"/>
      <c r="F2" s="153"/>
    </row>
    <row r="3" spans="1:6" ht="15.75" thickBot="1" x14ac:dyDescent="0.3">
      <c r="A3" s="154" t="s">
        <v>2</v>
      </c>
      <c r="B3" s="155"/>
      <c r="C3" s="4" t="s">
        <v>3</v>
      </c>
      <c r="D3" s="154" t="s">
        <v>2</v>
      </c>
      <c r="E3" s="155"/>
      <c r="F3" s="4" t="s">
        <v>3</v>
      </c>
    </row>
    <row r="4" spans="1:6" x14ac:dyDescent="0.25">
      <c r="A4" s="16"/>
      <c r="B4" s="17"/>
      <c r="C4" s="5"/>
      <c r="D4" s="125"/>
      <c r="E4" s="126"/>
      <c r="F4" s="5"/>
    </row>
    <row r="5" spans="1:6" x14ac:dyDescent="0.25">
      <c r="A5" s="18" t="s">
        <v>10</v>
      </c>
      <c r="B5" s="19"/>
      <c r="C5" s="63">
        <f>SUM(C6:C8)</f>
        <v>60563</v>
      </c>
      <c r="D5" s="177" t="s">
        <v>20</v>
      </c>
      <c r="E5" s="178"/>
      <c r="F5" s="6"/>
    </row>
    <row r="6" spans="1:6" x14ac:dyDescent="0.25">
      <c r="A6" s="23" t="s">
        <v>4</v>
      </c>
      <c r="B6" s="24"/>
      <c r="C6" s="29">
        <f>'Global sections'!C8+'USB Gén.'!C10+'USB Gén.'!C11</f>
        <v>30563</v>
      </c>
      <c r="D6" s="177"/>
      <c r="E6" s="178"/>
      <c r="F6" s="26">
        <f>SUM(F7:F13)</f>
        <v>53937</v>
      </c>
    </row>
    <row r="7" spans="1:6" x14ac:dyDescent="0.25">
      <c r="A7" s="23" t="s">
        <v>87</v>
      </c>
      <c r="B7" s="24"/>
      <c r="C7" s="29">
        <f>'Global sections'!C9+'USB Gén.'!C12</f>
        <v>29881</v>
      </c>
      <c r="D7" s="23" t="s">
        <v>51</v>
      </c>
      <c r="E7" s="24"/>
      <c r="F7" s="6">
        <f>'Global sections'!F9+'USB Gén.'!F9</f>
        <v>51670</v>
      </c>
    </row>
    <row r="8" spans="1:6" x14ac:dyDescent="0.25">
      <c r="A8" s="23" t="s">
        <v>104</v>
      </c>
      <c r="B8" s="24"/>
      <c r="C8" s="29">
        <f>'Global sections'!C10</f>
        <v>119</v>
      </c>
      <c r="D8" s="1" t="s">
        <v>153</v>
      </c>
      <c r="E8" s="24"/>
      <c r="F8" s="6">
        <f>'USB Gén.'!F10</f>
        <v>0</v>
      </c>
    </row>
    <row r="9" spans="1:6" x14ac:dyDescent="0.25">
      <c r="A9" s="11" t="s">
        <v>11</v>
      </c>
      <c r="B9" s="19"/>
      <c r="C9" s="63">
        <f>SUM(C10:C14)</f>
        <v>10585</v>
      </c>
      <c r="D9" s="1" t="s">
        <v>152</v>
      </c>
      <c r="E9" s="24"/>
      <c r="F9" s="6">
        <f>'USB Gén.'!F11</f>
        <v>2267</v>
      </c>
    </row>
    <row r="10" spans="1:6" x14ac:dyDescent="0.25">
      <c r="A10" s="1" t="s">
        <v>105</v>
      </c>
      <c r="B10" s="2"/>
      <c r="C10" s="30">
        <f>'Global sections'!C12</f>
        <v>2270</v>
      </c>
      <c r="D10" s="1"/>
      <c r="E10" s="24"/>
      <c r="F10" s="6"/>
    </row>
    <row r="11" spans="1:6" x14ac:dyDescent="0.25">
      <c r="A11" s="61" t="s">
        <v>49</v>
      </c>
      <c r="B11" s="19"/>
      <c r="C11" s="29">
        <f>'Global sections'!C13+'USB Gén.'!C9</f>
        <v>2048</v>
      </c>
      <c r="D11" s="1" t="s">
        <v>119</v>
      </c>
      <c r="E11" s="24"/>
      <c r="F11" s="6">
        <f>'USB Gén.'!F13</f>
        <v>0</v>
      </c>
    </row>
    <row r="12" spans="1:6" x14ac:dyDescent="0.25">
      <c r="A12" s="1" t="s">
        <v>6</v>
      </c>
      <c r="B12" s="19"/>
      <c r="C12" s="29">
        <f>'Global sections'!C14+'USB Gén.'!C14</f>
        <v>1601</v>
      </c>
      <c r="D12" s="1" t="s">
        <v>9</v>
      </c>
      <c r="E12" s="2"/>
      <c r="F12" s="6"/>
    </row>
    <row r="13" spans="1:6" x14ac:dyDescent="0.25">
      <c r="A13" s="23" t="s">
        <v>7</v>
      </c>
      <c r="B13" s="19"/>
      <c r="C13" s="29">
        <f>'Global sections'!C15+'USB Gén.'!C16</f>
        <v>4666</v>
      </c>
      <c r="D13" s="107"/>
      <c r="E13" s="108"/>
      <c r="F13" s="105"/>
    </row>
    <row r="14" spans="1:6" x14ac:dyDescent="0.25">
      <c r="A14" s="1" t="s">
        <v>147</v>
      </c>
      <c r="B14" s="19"/>
      <c r="C14" s="29">
        <f>'USB Gén.'!C15</f>
        <v>0</v>
      </c>
      <c r="D14" s="11" t="s">
        <v>21</v>
      </c>
      <c r="E14" s="2"/>
      <c r="F14" s="63">
        <f>SUM(F15:F25)</f>
        <v>93205</v>
      </c>
    </row>
    <row r="15" spans="1:6" x14ac:dyDescent="0.25">
      <c r="A15" s="11" t="s">
        <v>12</v>
      </c>
      <c r="B15" s="19"/>
      <c r="C15" s="63">
        <f>SUM(C16:C24)</f>
        <v>78213</v>
      </c>
      <c r="D15" s="1" t="s">
        <v>22</v>
      </c>
      <c r="E15" s="2"/>
      <c r="F15" s="6">
        <f>'USB Gén.'!F16</f>
        <v>10000</v>
      </c>
    </row>
    <row r="16" spans="1:6" x14ac:dyDescent="0.25">
      <c r="A16" s="23"/>
      <c r="B16" s="19"/>
      <c r="C16" s="29"/>
      <c r="D16" s="100" t="s">
        <v>23</v>
      </c>
      <c r="E16" s="101"/>
      <c r="F16" s="6">
        <f>'USB Gén.'!F17</f>
        <v>15600</v>
      </c>
    </row>
    <row r="17" spans="1:6" x14ac:dyDescent="0.25">
      <c r="A17" s="23" t="s">
        <v>107</v>
      </c>
      <c r="B17" s="19"/>
      <c r="C17" s="29">
        <f>'Global sections'!C19+'USB Gén.'!C19</f>
        <v>522</v>
      </c>
      <c r="D17" s="100" t="s">
        <v>24</v>
      </c>
      <c r="E17" s="101"/>
      <c r="F17" s="6">
        <f>'USB Gén.'!F18</f>
        <v>2500</v>
      </c>
    </row>
    <row r="18" spans="1:6" x14ac:dyDescent="0.25">
      <c r="A18" s="23" t="s">
        <v>108</v>
      </c>
      <c r="B18" s="19"/>
      <c r="C18" s="29">
        <f>'Global sections'!C20+'USB Gén.'!C22</f>
        <v>14204</v>
      </c>
      <c r="D18" s="144" t="s">
        <v>167</v>
      </c>
      <c r="E18" s="145"/>
      <c r="F18" s="6">
        <v>30698</v>
      </c>
    </row>
    <row r="19" spans="1:6" x14ac:dyDescent="0.25">
      <c r="A19" s="62" t="s">
        <v>14</v>
      </c>
      <c r="B19" s="2"/>
      <c r="C19" s="30">
        <f>'Global sections'!C21+'USB Gén.'!C21</f>
        <v>10249</v>
      </c>
      <c r="D19" s="144" t="s">
        <v>168</v>
      </c>
      <c r="E19" s="145"/>
      <c r="F19" s="6">
        <v>5500</v>
      </c>
    </row>
    <row r="20" spans="1:6" x14ac:dyDescent="0.25">
      <c r="A20" s="180" t="s">
        <v>109</v>
      </c>
      <c r="B20" s="181"/>
      <c r="C20" s="29">
        <f>'Global sections'!C22+'USB Gén.'!C20</f>
        <v>52710</v>
      </c>
      <c r="D20" s="1" t="s">
        <v>43</v>
      </c>
      <c r="E20" s="2"/>
      <c r="F20" s="6">
        <v>700</v>
      </c>
    </row>
    <row r="21" spans="1:6" x14ac:dyDescent="0.25">
      <c r="A21" s="182" t="s">
        <v>95</v>
      </c>
      <c r="B21" s="147"/>
      <c r="C21" s="29">
        <f>'Global sections'!C23</f>
        <v>0</v>
      </c>
      <c r="D21" s="1" t="s">
        <v>25</v>
      </c>
      <c r="E21" s="2"/>
      <c r="F21" s="6">
        <v>21215</v>
      </c>
    </row>
    <row r="22" spans="1:6" x14ac:dyDescent="0.25">
      <c r="A22" s="183" t="s">
        <v>96</v>
      </c>
      <c r="B22" s="184"/>
      <c r="C22" s="29">
        <f>'Global sections'!C24</f>
        <v>0</v>
      </c>
      <c r="D22" s="1" t="s">
        <v>123</v>
      </c>
      <c r="E22" s="2"/>
      <c r="F22" s="6">
        <f>'USB Gén.'!F23</f>
        <v>6992</v>
      </c>
    </row>
    <row r="23" spans="1:6" x14ac:dyDescent="0.25">
      <c r="A23" s="23" t="s">
        <v>15</v>
      </c>
      <c r="B23" s="19"/>
      <c r="C23" s="29">
        <f>'Global sections'!C26+'USB Gén.'!C23</f>
        <v>355</v>
      </c>
      <c r="D23" s="1" t="s">
        <v>27</v>
      </c>
      <c r="E23" s="2"/>
      <c r="F23" s="6">
        <v>0</v>
      </c>
    </row>
    <row r="24" spans="1:6" x14ac:dyDescent="0.25">
      <c r="A24" s="23" t="s">
        <v>9</v>
      </c>
      <c r="B24" s="19"/>
      <c r="C24" s="29">
        <f>'Global sections'!C27</f>
        <v>173</v>
      </c>
      <c r="D24" s="144"/>
      <c r="E24" s="145"/>
      <c r="F24" s="6"/>
    </row>
    <row r="25" spans="1:6" x14ac:dyDescent="0.25">
      <c r="A25" s="11" t="s">
        <v>38</v>
      </c>
      <c r="B25" s="19"/>
      <c r="C25" s="26">
        <f>SUM(C26)</f>
        <v>0</v>
      </c>
      <c r="D25" s="100"/>
      <c r="E25" s="14"/>
      <c r="F25" s="6"/>
    </row>
    <row r="26" spans="1:6" x14ac:dyDescent="0.25">
      <c r="A26" s="1" t="s">
        <v>39</v>
      </c>
      <c r="B26" s="19"/>
      <c r="C26" s="6">
        <f>'USB Gén.'!C28</f>
        <v>0</v>
      </c>
      <c r="D26" s="141" t="s">
        <v>28</v>
      </c>
      <c r="E26" s="142"/>
      <c r="F26" s="26">
        <f>SUM(F27:F31)</f>
        <v>74983</v>
      </c>
    </row>
    <row r="27" spans="1:6" x14ac:dyDescent="0.25">
      <c r="A27" s="11" t="s">
        <v>34</v>
      </c>
      <c r="B27" s="19"/>
      <c r="C27" s="25">
        <v>31774</v>
      </c>
      <c r="D27" s="138" t="s">
        <v>29</v>
      </c>
      <c r="E27" s="139"/>
      <c r="F27" s="6">
        <f>'Global sections'!F25+'USB Gén.'!F28</f>
        <v>45680</v>
      </c>
    </row>
    <row r="28" spans="1:6" x14ac:dyDescent="0.25">
      <c r="A28" s="1" t="s">
        <v>35</v>
      </c>
      <c r="B28" s="19"/>
      <c r="C28" s="29">
        <f>C27-C29</f>
        <v>21205</v>
      </c>
      <c r="D28" s="183" t="s">
        <v>50</v>
      </c>
      <c r="E28" s="184"/>
      <c r="F28" s="6">
        <f>'Global sections'!F26+'USB Gén.'!F31+'USB Gén.'!F32</f>
        <v>5492</v>
      </c>
    </row>
    <row r="29" spans="1:6" x14ac:dyDescent="0.25">
      <c r="A29" s="1" t="s">
        <v>36</v>
      </c>
      <c r="B29" s="19"/>
      <c r="C29" s="29">
        <v>10569</v>
      </c>
      <c r="D29" s="193" t="s">
        <v>102</v>
      </c>
      <c r="E29" s="194"/>
      <c r="F29" s="6">
        <f>'Global sections'!F27</f>
        <v>4865</v>
      </c>
    </row>
    <row r="30" spans="1:6" x14ac:dyDescent="0.25">
      <c r="A30" s="1" t="s">
        <v>47</v>
      </c>
      <c r="B30" s="19"/>
      <c r="C30" s="6">
        <f>'USB Gén.'!C32</f>
        <v>0</v>
      </c>
      <c r="D30" s="133" t="s">
        <v>118</v>
      </c>
      <c r="E30" s="132"/>
      <c r="F30" s="7">
        <v>3563</v>
      </c>
    </row>
    <row r="31" spans="1:6" x14ac:dyDescent="0.25">
      <c r="A31" s="1" t="s">
        <v>37</v>
      </c>
      <c r="B31" s="19"/>
      <c r="C31" s="6">
        <f>'USB Gén.'!C33</f>
        <v>0</v>
      </c>
      <c r="D31" s="144" t="s">
        <v>103</v>
      </c>
      <c r="E31" s="145"/>
      <c r="F31" s="6">
        <f>'Global sections'!F29+'USB Gén.'!F33</f>
        <v>15383</v>
      </c>
    </row>
    <row r="32" spans="1:6" x14ac:dyDescent="0.25">
      <c r="A32" s="1"/>
      <c r="B32" s="19"/>
      <c r="C32" s="6"/>
      <c r="D32" s="11" t="s">
        <v>131</v>
      </c>
      <c r="E32" s="2"/>
      <c r="F32" s="26">
        <f>SUM(F33:F35)</f>
        <v>197</v>
      </c>
    </row>
    <row r="33" spans="1:8" x14ac:dyDescent="0.25">
      <c r="A33" s="11" t="s">
        <v>16</v>
      </c>
      <c r="B33" s="19"/>
      <c r="C33" s="26">
        <v>44814</v>
      </c>
      <c r="D33" s="23"/>
      <c r="E33" s="2"/>
      <c r="F33" s="6"/>
    </row>
    <row r="34" spans="1:8" x14ac:dyDescent="0.25">
      <c r="A34" s="1" t="s">
        <v>166</v>
      </c>
      <c r="B34" s="19"/>
      <c r="C34" s="6"/>
      <c r="D34" s="1" t="s">
        <v>41</v>
      </c>
      <c r="E34" s="2"/>
      <c r="F34" s="6">
        <f>'Global sections'!F34+'USB Gén.'!F38</f>
        <v>197</v>
      </c>
    </row>
    <row r="35" spans="1:8" x14ac:dyDescent="0.25">
      <c r="A35" s="1"/>
      <c r="B35" s="19"/>
      <c r="C35" s="103"/>
      <c r="D35" s="11"/>
      <c r="E35" s="2"/>
      <c r="F35" s="6"/>
    </row>
    <row r="36" spans="1:8" x14ac:dyDescent="0.25">
      <c r="A36" s="1"/>
      <c r="B36" s="19"/>
      <c r="C36" s="103"/>
      <c r="D36" s="11" t="s">
        <v>146</v>
      </c>
      <c r="E36" s="2"/>
      <c r="F36" s="26">
        <f>SUM(F37:F39)</f>
        <v>1016</v>
      </c>
    </row>
    <row r="37" spans="1:8" x14ac:dyDescent="0.25">
      <c r="A37" s="23"/>
      <c r="B37" s="19"/>
      <c r="C37" s="103">
        <f>'USB Gén.'!C38</f>
        <v>0</v>
      </c>
      <c r="D37" s="1" t="s">
        <v>137</v>
      </c>
      <c r="E37" s="2"/>
      <c r="F37" s="6">
        <f>'USB Gén.'!F41</f>
        <v>56</v>
      </c>
    </row>
    <row r="38" spans="1:8" x14ac:dyDescent="0.25">
      <c r="A38" s="11"/>
      <c r="B38" s="19"/>
      <c r="C38" s="105"/>
      <c r="D38" s="1"/>
      <c r="E38" s="2"/>
      <c r="F38" s="6"/>
    </row>
    <row r="39" spans="1:8" x14ac:dyDescent="0.25">
      <c r="A39" s="11" t="s">
        <v>134</v>
      </c>
      <c r="B39" s="19"/>
      <c r="C39" s="26">
        <f>C40</f>
        <v>0</v>
      </c>
      <c r="D39" s="11" t="s">
        <v>163</v>
      </c>
      <c r="E39" s="2"/>
      <c r="F39" s="25">
        <f>F40</f>
        <v>960</v>
      </c>
    </row>
    <row r="40" spans="1:8" x14ac:dyDescent="0.25">
      <c r="A40" s="23" t="s">
        <v>151</v>
      </c>
      <c r="B40" s="19"/>
      <c r="C40" s="103">
        <f>'USB Gén.'!C40</f>
        <v>0</v>
      </c>
      <c r="D40" s="1"/>
      <c r="E40" s="2"/>
      <c r="F40" s="6">
        <v>960</v>
      </c>
    </row>
    <row r="41" spans="1:8" x14ac:dyDescent="0.25">
      <c r="A41" s="11" t="s">
        <v>148</v>
      </c>
      <c r="B41" s="19"/>
      <c r="C41" s="127">
        <f>SUM(C42:C43)</f>
        <v>213</v>
      </c>
      <c r="D41" s="1"/>
      <c r="E41" s="2"/>
      <c r="F41" s="6"/>
    </row>
    <row r="42" spans="1:8" x14ac:dyDescent="0.25">
      <c r="A42" s="23" t="s">
        <v>149</v>
      </c>
      <c r="B42" s="19"/>
      <c r="C42" s="103">
        <f>'USB Gén.'!C42</f>
        <v>0</v>
      </c>
      <c r="D42" s="1"/>
      <c r="E42" s="2"/>
      <c r="F42" s="6"/>
    </row>
    <row r="43" spans="1:8" x14ac:dyDescent="0.25">
      <c r="A43" s="23" t="s">
        <v>150</v>
      </c>
      <c r="B43" s="19"/>
      <c r="C43" s="6">
        <f>'USB Gén.'!C43</f>
        <v>213</v>
      </c>
      <c r="D43" s="1"/>
      <c r="E43" s="2"/>
      <c r="F43" s="6"/>
    </row>
    <row r="44" spans="1:8" ht="15.75" thickBot="1" x14ac:dyDescent="0.3">
      <c r="A44" s="11" t="s">
        <v>164</v>
      </c>
      <c r="B44" s="19"/>
      <c r="C44" s="127">
        <v>93</v>
      </c>
      <c r="D44" s="1"/>
      <c r="E44" s="2"/>
      <c r="F44" s="6"/>
    </row>
    <row r="45" spans="1:8" ht="19.5" thickBot="1" x14ac:dyDescent="0.35">
      <c r="A45" s="134" t="s">
        <v>18</v>
      </c>
      <c r="B45" s="135"/>
      <c r="C45" s="21">
        <f>C5+C9+C15+C25+C27+C33+C39+C41+C44</f>
        <v>226255</v>
      </c>
      <c r="D45" s="134" t="s">
        <v>31</v>
      </c>
      <c r="E45" s="135"/>
      <c r="F45" s="21">
        <f>F6+F14+F26+F32+F36</f>
        <v>223338</v>
      </c>
    </row>
    <row r="46" spans="1:8" x14ac:dyDescent="0.25">
      <c r="A46" s="148" t="s">
        <v>19</v>
      </c>
      <c r="B46" s="150"/>
      <c r="C46" s="7"/>
      <c r="D46" s="1"/>
      <c r="E46" s="2"/>
      <c r="F46" s="158">
        <f>F45-C45</f>
        <v>-2917</v>
      </c>
    </row>
    <row r="47" spans="1:8" ht="15.75" thickBot="1" x14ac:dyDescent="0.3">
      <c r="A47" s="151"/>
      <c r="B47" s="153"/>
      <c r="C47" s="8"/>
      <c r="D47" s="15"/>
      <c r="E47" s="3"/>
      <c r="F47" s="179"/>
      <c r="H47" s="30"/>
    </row>
  </sheetData>
  <mergeCells count="20">
    <mergeCell ref="A46:B47"/>
    <mergeCell ref="F46:F47"/>
    <mergeCell ref="D27:E27"/>
    <mergeCell ref="D28:E28"/>
    <mergeCell ref="D29:E29"/>
    <mergeCell ref="D31:E31"/>
    <mergeCell ref="A45:B45"/>
    <mergeCell ref="D45:E45"/>
    <mergeCell ref="D26:E26"/>
    <mergeCell ref="A1:C2"/>
    <mergeCell ref="D1:F2"/>
    <mergeCell ref="A3:B3"/>
    <mergeCell ref="D3:E3"/>
    <mergeCell ref="D5:E6"/>
    <mergeCell ref="D18:E18"/>
    <mergeCell ref="D19:E19"/>
    <mergeCell ref="A20:B20"/>
    <mergeCell ref="D24:E24"/>
    <mergeCell ref="A21:B21"/>
    <mergeCell ref="A22:B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verticalDpi="300" r:id="rId1"/>
  <headerFooter>
    <oddHeader xml:space="preserve">&amp;C&amp;"-,Gras"&amp;20UNION SPORTIVE DE LA BLANCHE&amp;16
&amp;12 &amp;"-,Normal"&amp;UCOMPTE RENDU FINANCIER DE LA SAISON 2016    </oddHeader>
    <oddFooter>&amp;C&amp;DLe Trésorier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Récap sections</vt:lpstr>
      <vt:lpstr>USB Gén.</vt:lpstr>
      <vt:lpstr>Global sections</vt:lpstr>
      <vt:lpstr>Bilan 2016</vt:lpstr>
      <vt:lpstr>'Récap sections'!Impression_des_titres</vt:lpstr>
      <vt:lpstr>'Récap sections'!Zone_d_impression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USB</cp:lastModifiedBy>
  <cp:lastPrinted>2016-11-05T05:29:03Z</cp:lastPrinted>
  <dcterms:created xsi:type="dcterms:W3CDTF">2011-09-29T12:00:52Z</dcterms:created>
  <dcterms:modified xsi:type="dcterms:W3CDTF">2016-11-28T14:27:41Z</dcterms:modified>
</cp:coreProperties>
</file>